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EstaPastaDeTrabalho" defaultThemeVersion="124226"/>
  <mc:AlternateContent xmlns:mc="http://schemas.openxmlformats.org/markup-compatibility/2006">
    <mc:Choice Requires="x15">
      <x15ac:absPath xmlns:x15ac="http://schemas.microsoft.com/office/spreadsheetml/2010/11/ac" url="https://agromapa-my.sharepoint.com/personal/arthur_ferreira_agricultura_gov_br/Documents/Projetos/21000.0239662023-90 - 130032-900052024 - Contratação de Serviços de Limpeza e Conservação/Anexo Edital/"/>
    </mc:Choice>
  </mc:AlternateContent>
  <xr:revisionPtr revIDLastSave="8688" documentId="8_{95FFC1F9-D4BC-499C-860A-0C996AE68B15}" xr6:coauthVersionLast="47" xr6:coauthVersionMax="47" xr10:uidLastSave="{7B0B790B-D650-405F-820F-4C1A55EBF827}"/>
  <bookViews>
    <workbookView xWindow="-28920" yWindow="-1095" windowWidth="29040" windowHeight="15720" tabRatio="722" xr2:uid="{00000000-000D-0000-FFFF-FFFF00000000}"/>
  </bookViews>
  <sheets>
    <sheet name="1" sheetId="25" r:id="rId1"/>
    <sheet name="Encarregado de Serviço" sheetId="76" r:id="rId2"/>
    <sheet name="Servente de Limpeza I" sheetId="22" r:id="rId3"/>
    <sheet name="Servente de Limpeza II" sheetId="85" r:id="rId4"/>
    <sheet name="Servente de Limpeza III" sheetId="86" r:id="rId5"/>
    <sheet name="3" sheetId="81" r:id="rId6"/>
    <sheet name="4" sheetId="62" r:id="rId7"/>
    <sheet name="5" sheetId="82" r:id="rId8"/>
  </sheets>
  <definedNames>
    <definedName name="_xlnm.Print_Area" localSheetId="0">'1'!$A$1:$D$21</definedName>
    <definedName name="_xlnm.Print_Area" localSheetId="1">'Encarregado de Serviço'!$A$1:$F$183</definedName>
    <definedName name="_xlnm.Print_Area" localSheetId="2">'Servente de Limpeza I'!$A$1:$F$240</definedName>
    <definedName name="_xlnm.Print_Area" localSheetId="3">'Servente de Limpeza II'!$A$1:$F$214</definedName>
    <definedName name="_xlnm.Print_Area" localSheetId="4">'Servente de Limpeza III'!$A$1:$F$191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3" i="22" l="1"/>
  <c r="F181" i="22"/>
  <c r="F147" i="86"/>
  <c r="F150" i="86"/>
  <c r="F149" i="86"/>
  <c r="F153" i="85"/>
  <c r="F150" i="22"/>
  <c r="F155" i="86"/>
  <c r="F172" i="85"/>
  <c r="F173" i="85"/>
  <c r="F174" i="85"/>
  <c r="F175" i="85"/>
  <c r="F176" i="85"/>
  <c r="F184" i="22"/>
  <c r="F185" i="22"/>
  <c r="F186" i="22"/>
  <c r="F187" i="22"/>
  <c r="F188" i="22"/>
  <c r="F189" i="22"/>
  <c r="F190" i="22"/>
  <c r="F191" i="22"/>
  <c r="F192" i="22"/>
  <c r="F193" i="22"/>
  <c r="F194" i="22"/>
  <c r="F195" i="22"/>
  <c r="F196" i="22"/>
  <c r="F197" i="22"/>
  <c r="F198" i="22"/>
  <c r="F199" i="22"/>
  <c r="F200" i="22"/>
  <c r="F154" i="76"/>
  <c r="F144" i="86"/>
  <c r="F143" i="86"/>
  <c r="F142" i="86"/>
  <c r="F140" i="86" s="1"/>
  <c r="F162" i="86" s="1"/>
  <c r="F148" i="85"/>
  <c r="F147" i="85"/>
  <c r="F146" i="85"/>
  <c r="F145" i="85"/>
  <c r="F144" i="85"/>
  <c r="F145" i="22"/>
  <c r="F144" i="22"/>
  <c r="F143" i="22"/>
  <c r="F142" i="22"/>
  <c r="F140" i="22" s="1"/>
  <c r="F211" i="22" s="1"/>
  <c r="F130" i="76"/>
  <c r="F153" i="76" s="1"/>
  <c r="F139" i="76"/>
  <c r="F143" i="76"/>
  <c r="F147" i="76"/>
  <c r="F142" i="85" l="1"/>
  <c r="F185" i="85" s="1"/>
  <c r="F167" i="85"/>
  <c r="F168" i="85"/>
  <c r="F169" i="85"/>
  <c r="F170" i="85"/>
  <c r="F171" i="85"/>
  <c r="F177" i="85"/>
  <c r="F178" i="85"/>
  <c r="F179" i="85"/>
  <c r="F134" i="85"/>
  <c r="F135" i="85"/>
  <c r="F136" i="85"/>
  <c r="F137" i="85"/>
  <c r="F138" i="85"/>
  <c r="F139" i="85"/>
  <c r="F205" i="22"/>
  <c r="F133" i="22"/>
  <c r="F134" i="22"/>
  <c r="F135" i="22"/>
  <c r="F136" i="22"/>
  <c r="F137" i="22"/>
  <c r="B71" i="62"/>
  <c r="E62" i="62"/>
  <c r="E55" i="62"/>
  <c r="E41" i="62"/>
  <c r="E32" i="62"/>
  <c r="E18" i="62"/>
  <c r="E11" i="62"/>
  <c r="E22" i="25"/>
  <c r="E21" i="25"/>
  <c r="E78" i="62"/>
  <c r="E71" i="62"/>
  <c r="B78" i="62"/>
  <c r="F156" i="86"/>
  <c r="F153" i="86" s="1"/>
  <c r="F137" i="86"/>
  <c r="F136" i="86"/>
  <c r="F135" i="86"/>
  <c r="F134" i="86"/>
  <c r="F133" i="86"/>
  <c r="F132" i="86"/>
  <c r="F73" i="86"/>
  <c r="F72" i="86"/>
  <c r="E56" i="86"/>
  <c r="E58" i="86" s="1"/>
  <c r="F27" i="86"/>
  <c r="F26" i="86"/>
  <c r="F29" i="86" s="1"/>
  <c r="B23" i="25"/>
  <c r="E13" i="25"/>
  <c r="E17" i="25"/>
  <c r="E18" i="25"/>
  <c r="E48" i="62" s="1"/>
  <c r="E19" i="25"/>
  <c r="E20" i="25"/>
  <c r="E14" i="25"/>
  <c r="E15" i="25"/>
  <c r="E16" i="25"/>
  <c r="F130" i="86" l="1"/>
  <c r="F161" i="86" s="1"/>
  <c r="F163" i="86"/>
  <c r="F79" i="86"/>
  <c r="F89" i="86" s="1"/>
  <c r="F164" i="86"/>
  <c r="F28" i="86"/>
  <c r="F31" i="86" s="1"/>
  <c r="F165" i="86" l="1"/>
  <c r="F188" i="86" s="1"/>
  <c r="F98" i="86"/>
  <c r="F39" i="86"/>
  <c r="F40" i="86"/>
  <c r="F97" i="86"/>
  <c r="F38" i="86"/>
  <c r="F96" i="86"/>
  <c r="F100" i="86"/>
  <c r="F99" i="86"/>
  <c r="F184" i="86"/>
  <c r="F101" i="86"/>
  <c r="F41" i="86" l="1"/>
  <c r="F87" i="86" s="1"/>
  <c r="F102" i="86"/>
  <c r="F186" i="86" s="1"/>
  <c r="F52" i="86" l="1"/>
  <c r="F51" i="86"/>
  <c r="F55" i="86"/>
  <c r="F54" i="86"/>
  <c r="F49" i="86"/>
  <c r="F50" i="86"/>
  <c r="F57" i="86"/>
  <c r="F53" i="86"/>
  <c r="F56" i="86" l="1"/>
  <c r="F58" i="86" s="1"/>
  <c r="F88" i="86" s="1"/>
  <c r="F90" i="86" s="1"/>
  <c r="F185" i="86" l="1"/>
  <c r="F111" i="86"/>
  <c r="F119" i="86"/>
  <c r="F120" i="86" s="1"/>
  <c r="F125" i="86" s="1"/>
  <c r="F109" i="86"/>
  <c r="F112" i="86"/>
  <c r="F113" i="86"/>
  <c r="F114" i="86"/>
  <c r="F110" i="86"/>
  <c r="F115" i="86" l="1"/>
  <c r="F124" i="86" s="1"/>
  <c r="F126" i="86" s="1"/>
  <c r="F187" i="86" s="1"/>
  <c r="F189" i="86" s="1"/>
  <c r="F172" i="86" l="1"/>
  <c r="F176" i="86" s="1"/>
  <c r="F174" i="86" s="1"/>
  <c r="F173" i="86" l="1"/>
  <c r="F175" i="86"/>
  <c r="F177" i="86" l="1"/>
  <c r="F190" i="86" s="1"/>
  <c r="F191" i="86" s="1"/>
  <c r="F71" i="62" l="1"/>
  <c r="G71" i="62" s="1"/>
  <c r="F78" i="62"/>
  <c r="G78" i="62" s="1"/>
  <c r="C4" i="82" l="1"/>
  <c r="F161" i="85"/>
  <c r="F162" i="85"/>
  <c r="F163" i="85"/>
  <c r="F164" i="85"/>
  <c r="F165" i="85"/>
  <c r="F166" i="85"/>
  <c r="F160" i="85"/>
  <c r="F204" i="22"/>
  <c r="F203" i="22"/>
  <c r="F202" i="22"/>
  <c r="F201" i="22"/>
  <c r="F154" i="85"/>
  <c r="F155" i="85"/>
  <c r="F151" i="22"/>
  <c r="F152" i="22"/>
  <c r="F153" i="22"/>
  <c r="F154" i="22"/>
  <c r="F155" i="22"/>
  <c r="F156" i="22"/>
  <c r="F157" i="22"/>
  <c r="F158" i="22"/>
  <c r="F159" i="22"/>
  <c r="F160" i="22"/>
  <c r="F161" i="22"/>
  <c r="F162" i="22"/>
  <c r="F163" i="22"/>
  <c r="F164" i="22"/>
  <c r="F165" i="22"/>
  <c r="F166" i="22"/>
  <c r="F167" i="22"/>
  <c r="F168" i="22"/>
  <c r="F169" i="22"/>
  <c r="F170" i="22"/>
  <c r="F171" i="22"/>
  <c r="F172" i="22"/>
  <c r="F173" i="22"/>
  <c r="F174" i="22"/>
  <c r="F175" i="22"/>
  <c r="F176" i="22"/>
  <c r="F177" i="22"/>
  <c r="F178" i="22"/>
  <c r="F133" i="85"/>
  <c r="F132" i="22"/>
  <c r="F136" i="76"/>
  <c r="F135" i="76"/>
  <c r="F134" i="76"/>
  <c r="F133" i="76"/>
  <c r="F132" i="76"/>
  <c r="C8" i="82"/>
  <c r="B9" i="81"/>
  <c r="F73" i="85"/>
  <c r="F72" i="85"/>
  <c r="F73" i="22"/>
  <c r="F72" i="22"/>
  <c r="F79" i="22" l="1"/>
  <c r="F89" i="22" s="1"/>
  <c r="F151" i="85"/>
  <c r="F186" i="85" s="1"/>
  <c r="F158" i="85"/>
  <c r="F187" i="85" s="1"/>
  <c r="F130" i="22"/>
  <c r="F210" i="22" s="1"/>
  <c r="F213" i="22"/>
  <c r="F148" i="22"/>
  <c r="F212" i="22" s="1"/>
  <c r="F79" i="85"/>
  <c r="F89" i="85" s="1"/>
  <c r="F132" i="85"/>
  <c r="F130" i="85" s="1"/>
  <c r="F184" i="85" s="1"/>
  <c r="E56" i="85"/>
  <c r="E58" i="85" s="1"/>
  <c r="F27" i="85"/>
  <c r="F26" i="85"/>
  <c r="F29" i="85" s="1"/>
  <c r="B6" i="81"/>
  <c r="B7" i="81"/>
  <c r="B8" i="81"/>
  <c r="B10" i="81"/>
  <c r="B11" i="81"/>
  <c r="B12" i="81"/>
  <c r="B13" i="81"/>
  <c r="B14" i="81"/>
  <c r="B5" i="81"/>
  <c r="E56" i="22"/>
  <c r="E58" i="22" s="1"/>
  <c r="F27" i="22"/>
  <c r="F26" i="22"/>
  <c r="F188" i="85" l="1"/>
  <c r="F214" i="22"/>
  <c r="F28" i="85"/>
  <c r="F31" i="85" s="1"/>
  <c r="F29" i="22"/>
  <c r="F28" i="22"/>
  <c r="F101" i="85" l="1"/>
  <c r="F100" i="85"/>
  <c r="F207" i="85"/>
  <c r="F99" i="85"/>
  <c r="F40" i="85"/>
  <c r="F98" i="85"/>
  <c r="F39" i="85"/>
  <c r="F97" i="85"/>
  <c r="F38" i="85"/>
  <c r="F96" i="85"/>
  <c r="F31" i="22"/>
  <c r="F101" i="22" s="1"/>
  <c r="F100" i="22" l="1"/>
  <c r="F233" i="22"/>
  <c r="F99" i="22"/>
  <c r="F96" i="22"/>
  <c r="F40" i="22"/>
  <c r="F97" i="22"/>
  <c r="F39" i="22"/>
  <c r="F38" i="22"/>
  <c r="F98" i="22"/>
  <c r="F41" i="85"/>
  <c r="F87" i="85" s="1"/>
  <c r="F102" i="85"/>
  <c r="F209" i="85" s="1"/>
  <c r="F49" i="85" l="1"/>
  <c r="F52" i="85"/>
  <c r="F55" i="85"/>
  <c r="F41" i="22"/>
  <c r="F51" i="22" s="1"/>
  <c r="F102" i="22"/>
  <c r="F235" i="22" s="1"/>
  <c r="F50" i="85"/>
  <c r="F53" i="85"/>
  <c r="F57" i="85"/>
  <c r="F54" i="85"/>
  <c r="F51" i="85"/>
  <c r="F57" i="22" l="1"/>
  <c r="F55" i="22"/>
  <c r="F53" i="22"/>
  <c r="F87" i="22"/>
  <c r="F52" i="22"/>
  <c r="F49" i="22"/>
  <c r="F50" i="22"/>
  <c r="F56" i="85"/>
  <c r="F58" i="85" s="1"/>
  <c r="F88" i="85" s="1"/>
  <c r="F90" i="85" s="1"/>
  <c r="F54" i="22"/>
  <c r="F208" i="85" l="1"/>
  <c r="F111" i="85"/>
  <c r="F112" i="85"/>
  <c r="F109" i="85"/>
  <c r="F110" i="85"/>
  <c r="F119" i="85"/>
  <c r="F120" i="85" s="1"/>
  <c r="F125" i="85" s="1"/>
  <c r="F56" i="22"/>
  <c r="F58" i="22" s="1"/>
  <c r="F88" i="22" s="1"/>
  <c r="F90" i="22" s="1"/>
  <c r="F113" i="85"/>
  <c r="F114" i="85"/>
  <c r="F114" i="22" l="1"/>
  <c r="F115" i="85"/>
  <c r="F124" i="85" s="1"/>
  <c r="F126" i="85" s="1"/>
  <c r="F110" i="22"/>
  <c r="F113" i="22"/>
  <c r="F119" i="22"/>
  <c r="F120" i="22" s="1"/>
  <c r="F125" i="22" s="1"/>
  <c r="F111" i="22"/>
  <c r="F109" i="22"/>
  <c r="F112" i="22"/>
  <c r="F234" i="22"/>
  <c r="F210" i="85" l="1"/>
  <c r="F115" i="22"/>
  <c r="F124" i="22" s="1"/>
  <c r="F126" i="22" s="1"/>
  <c r="F236" i="22" l="1"/>
  <c r="E23" i="25"/>
  <c r="D23" i="25" s="1"/>
  <c r="C13" i="82"/>
  <c r="E25" i="62"/>
  <c r="C5" i="82"/>
  <c r="C6" i="82"/>
  <c r="C7" i="82"/>
  <c r="C9" i="82"/>
  <c r="C10" i="82"/>
  <c r="C11" i="82"/>
  <c r="C12" i="82"/>
  <c r="D20" i="25" l="1"/>
  <c r="D14" i="25"/>
  <c r="E17" i="62" s="1"/>
  <c r="D15" i="25"/>
  <c r="E24" i="62" s="1"/>
  <c r="D16" i="25"/>
  <c r="E31" i="62" s="1"/>
  <c r="D17" i="25"/>
  <c r="E40" i="62" s="1"/>
  <c r="D21" i="25"/>
  <c r="B70" i="62" s="1"/>
  <c r="F155" i="76"/>
  <c r="D22" i="25"/>
  <c r="D13" i="25"/>
  <c r="E10" i="62" s="1"/>
  <c r="F156" i="76"/>
  <c r="D18" i="25"/>
  <c r="E47" i="62" s="1"/>
  <c r="D19" i="25"/>
  <c r="E54" i="62" s="1"/>
  <c r="E61" i="62"/>
  <c r="C14" i="82"/>
  <c r="F157" i="76" l="1"/>
  <c r="E77" i="62"/>
  <c r="B77" i="62"/>
  <c r="E70" i="62"/>
  <c r="F221" i="22"/>
  <c r="F211" i="85"/>
  <c r="F212" i="85" s="1"/>
  <c r="F195" i="85"/>
  <c r="F237" i="22"/>
  <c r="F238" i="22" s="1"/>
  <c r="F199" i="85" l="1"/>
  <c r="F198" i="85" s="1"/>
  <c r="F225" i="22"/>
  <c r="F222" i="22" s="1"/>
  <c r="F197" i="85" l="1"/>
  <c r="F224" i="22"/>
  <c r="F223" i="22"/>
  <c r="F196" i="85"/>
  <c r="F73" i="76"/>
  <c r="F72" i="76"/>
  <c r="E56" i="76"/>
  <c r="E58" i="76" s="1"/>
  <c r="F27" i="76"/>
  <c r="F26" i="76"/>
  <c r="F29" i="76" s="1"/>
  <c r="F200" i="85" l="1"/>
  <c r="F213" i="85" s="1"/>
  <c r="F214" i="85" s="1"/>
  <c r="F41" i="62" s="1"/>
  <c r="G41" i="62" s="1"/>
  <c r="F226" i="22"/>
  <c r="F239" i="22" s="1"/>
  <c r="F240" i="22" s="1"/>
  <c r="F79" i="76"/>
  <c r="F89" i="76" s="1"/>
  <c r="F180" i="76"/>
  <c r="F28" i="76"/>
  <c r="F31" i="76" s="1"/>
  <c r="F62" i="62" l="1"/>
  <c r="G62" i="62" s="1"/>
  <c r="F55" i="62"/>
  <c r="G55" i="62" s="1"/>
  <c r="F48" i="62"/>
  <c r="G48" i="62" s="1"/>
  <c r="F11" i="62"/>
  <c r="G11" i="62" s="1"/>
  <c r="F25" i="62"/>
  <c r="G25" i="62" s="1"/>
  <c r="F18" i="62"/>
  <c r="G18" i="62" s="1"/>
  <c r="F32" i="62"/>
  <c r="G32" i="62" s="1"/>
  <c r="F38" i="76"/>
  <c r="F96" i="76"/>
  <c r="F101" i="76"/>
  <c r="F100" i="76"/>
  <c r="F99" i="76"/>
  <c r="F40" i="76"/>
  <c r="F39" i="76"/>
  <c r="F176" i="76"/>
  <c r="F98" i="76"/>
  <c r="F97" i="76"/>
  <c r="F41" i="76" l="1"/>
  <c r="F102" i="76"/>
  <c r="F178" i="76" s="1"/>
  <c r="F87" i="76" l="1"/>
  <c r="F55" i="76"/>
  <c r="F51" i="76"/>
  <c r="F52" i="76"/>
  <c r="F53" i="76"/>
  <c r="F49" i="76"/>
  <c r="F57" i="76"/>
  <c r="F54" i="76"/>
  <c r="F50" i="76"/>
  <c r="F56" i="76" l="1"/>
  <c r="F58" i="76" s="1"/>
  <c r="F88" i="76" s="1"/>
  <c r="F90" i="76" s="1"/>
  <c r="F177" i="76" l="1"/>
  <c r="F109" i="76"/>
  <c r="F113" i="76"/>
  <c r="F112" i="76"/>
  <c r="F111" i="76"/>
  <c r="F119" i="76"/>
  <c r="F120" i="76" s="1"/>
  <c r="F125" i="76" s="1"/>
  <c r="F114" i="76"/>
  <c r="F110" i="76"/>
  <c r="F115" i="76" l="1"/>
  <c r="F124" i="76" s="1"/>
  <c r="F126" i="76" s="1"/>
  <c r="F164" i="76" l="1"/>
  <c r="F168" i="76" s="1"/>
  <c r="F166" i="76" s="1"/>
  <c r="F179" i="76"/>
  <c r="F181" i="76" s="1"/>
  <c r="F165" i="76" l="1"/>
  <c r="F167" i="76"/>
  <c r="F169" i="76" l="1"/>
  <c r="F182" i="76" s="1"/>
  <c r="F183" i="76" s="1"/>
  <c r="F40" i="62" l="1"/>
  <c r="F31" i="62"/>
  <c r="G31" i="62" s="1"/>
  <c r="F77" i="62"/>
  <c r="G77" i="62" s="1"/>
  <c r="F10" i="62"/>
  <c r="G10" i="62" s="1"/>
  <c r="F24" i="62"/>
  <c r="G24" i="62" s="1"/>
  <c r="F70" i="62"/>
  <c r="G70" i="62" s="1"/>
  <c r="F47" i="62"/>
  <c r="G47" i="62" s="1"/>
  <c r="F61" i="62"/>
  <c r="G61" i="62" s="1"/>
  <c r="F17" i="62"/>
  <c r="G17" i="62" s="1"/>
  <c r="F54" i="62"/>
  <c r="G54" i="62" s="1"/>
  <c r="G40" i="62" l="1"/>
  <c r="G42" i="62" s="1"/>
  <c r="G12" i="62"/>
  <c r="B4" i="82" s="1"/>
  <c r="G19" i="62"/>
  <c r="B5" i="82" s="1"/>
  <c r="G26" i="62"/>
  <c r="B6" i="82" s="1"/>
  <c r="G72" i="62"/>
  <c r="B12" i="82" s="1"/>
  <c r="G63" i="62"/>
  <c r="B11" i="82" s="1"/>
  <c r="G33" i="62"/>
  <c r="B7" i="82" s="1"/>
  <c r="G56" i="62"/>
  <c r="B10" i="82" s="1"/>
  <c r="G49" i="62"/>
  <c r="B9" i="82" s="1"/>
  <c r="B8" i="82" l="1"/>
  <c r="D8" i="82" s="1"/>
  <c r="C9" i="81" s="1"/>
  <c r="D12" i="82"/>
  <c r="C13" i="81" s="1"/>
  <c r="D4" i="82"/>
  <c r="G79" i="62"/>
  <c r="B13" i="82" s="1"/>
  <c r="D13" i="82" l="1"/>
  <c r="C14" i="81" s="1"/>
  <c r="D11" i="82"/>
  <c r="C12" i="81" s="1"/>
  <c r="D10" i="82"/>
  <c r="C11" i="81" s="1"/>
  <c r="D9" i="82"/>
  <c r="C10" i="81" s="1"/>
  <c r="D7" i="82"/>
  <c r="C8" i="81" s="1"/>
  <c r="D6" i="82"/>
  <c r="C7" i="81" s="1"/>
  <c r="D5" i="82"/>
  <c r="C6" i="81" s="1"/>
  <c r="C5" i="81"/>
  <c r="D14" i="82" l="1"/>
  <c r="C15" i="81"/>
  <c r="C16" i="81" s="1"/>
</calcChain>
</file>

<file path=xl/sharedStrings.xml><?xml version="1.0" encoding="utf-8"?>
<sst xmlns="http://schemas.openxmlformats.org/spreadsheetml/2006/main" count="1438" uniqueCount="340">
  <si>
    <t>PLANILHA DE CUSTOS E FORMAÇÃO DE PREÇOS</t>
  </si>
  <si>
    <t>Fundamento:</t>
  </si>
  <si>
    <t>Data de início dos efeitos:</t>
  </si>
  <si>
    <t>DISCRIMINAÇÃO DOS SERVIÇOS (DADOS REFERENTES À CONTRATAÇÃO)</t>
  </si>
  <si>
    <t>Município/UF:</t>
  </si>
  <si>
    <t>Nº Acordo, Convenção ou Dissídio Coletivo:</t>
  </si>
  <si>
    <t>Número de meses de execução contratual:</t>
  </si>
  <si>
    <t>IDENTIFICAÇÃO DO SERVIÇO</t>
  </si>
  <si>
    <t>Tipo de Serviço</t>
  </si>
  <si>
    <t>1. MÓDULOS</t>
  </si>
  <si>
    <t>MÃO DE OBRA</t>
  </si>
  <si>
    <t>Mão-de-obra vinculada à execução contratual</t>
  </si>
  <si>
    <t>Dados complementares para composição dos custos referente à mão-de-obra</t>
  </si>
  <si>
    <t>Tipo de serviço (mesmo serviço com características distintas)</t>
  </si>
  <si>
    <t>Classificação Brasileira de Ocupações (CBO)</t>
  </si>
  <si>
    <t>Salário normativo da categoria profissional</t>
  </si>
  <si>
    <t>Categoria profissional (vinculada à execução contratual)</t>
  </si>
  <si>
    <t>Data base da categoria (dia/mês/ano)</t>
  </si>
  <si>
    <t>Base de cálculo do adicional de insalubridade:</t>
  </si>
  <si>
    <t>Número de horas da jornada de trabalho diária sobre as quais incide adicional noturno:</t>
  </si>
  <si>
    <t>Duração da hora noturna (em minutos):</t>
  </si>
  <si>
    <t>Módulo 1 - Composição da Remuneração</t>
  </si>
  <si>
    <t>Composição da Remuneração</t>
  </si>
  <si>
    <t>%</t>
  </si>
  <si>
    <t>Valor  (R$)</t>
  </si>
  <si>
    <t>A</t>
  </si>
  <si>
    <t>Salário base</t>
  </si>
  <si>
    <t>B</t>
  </si>
  <si>
    <t>Adicional de Periculosidade</t>
  </si>
  <si>
    <t>C</t>
  </si>
  <si>
    <t>Adicional de Insalubridade</t>
  </si>
  <si>
    <t>D</t>
  </si>
  <si>
    <t>Adicional Noturno</t>
  </si>
  <si>
    <t>E</t>
  </si>
  <si>
    <t>Adicional de Hora Noturna Reduzida</t>
  </si>
  <si>
    <t>G</t>
  </si>
  <si>
    <t>Total</t>
  </si>
  <si>
    <t>Módulo 2 - Encargos e Benefícios Anuais, Mensais e Diários</t>
  </si>
  <si>
    <t>Submódulo 2.1 - 13º (décimo terceiro) Salário, Férias e Adicional de Férias</t>
  </si>
  <si>
    <t>2.1</t>
  </si>
  <si>
    <t>13º Salário, Férias e Adicioanl de Férias</t>
  </si>
  <si>
    <t>Valor (R$)</t>
  </si>
  <si>
    <t>13 º Salário</t>
  </si>
  <si>
    <t>Férias</t>
  </si>
  <si>
    <t>Adicional de Férias</t>
  </si>
  <si>
    <t>Submódulo 2.2 - Encargos Previdenciários (GPS), Fundo de Garantia por Tempo de Serviço (FGTS) e outras contribuições</t>
  </si>
  <si>
    <t>2.2</t>
  </si>
  <si>
    <t>GPS, FGTS e outras contribuições</t>
  </si>
  <si>
    <t>INSS</t>
  </si>
  <si>
    <t>Salário educação</t>
  </si>
  <si>
    <t>SAT</t>
  </si>
  <si>
    <t>SESC ou SESI</t>
  </si>
  <si>
    <t>SENAI - SENAC</t>
  </si>
  <si>
    <t>F</t>
  </si>
  <si>
    <t>SEBRAE</t>
  </si>
  <si>
    <t>INCRA</t>
  </si>
  <si>
    <t>Subtotal</t>
  </si>
  <si>
    <t>H</t>
  </si>
  <si>
    <t>FGTS</t>
  </si>
  <si>
    <t>Deslocamentos por dia:</t>
  </si>
  <si>
    <t>Valor da passagem:</t>
  </si>
  <si>
    <t>Dias trabalhados:</t>
  </si>
  <si>
    <t>Desconto do  transporte:</t>
  </si>
  <si>
    <t>Valor auxílio alimentação por dia trabalhado:</t>
  </si>
  <si>
    <t>Desconto do auxílio alimentação:</t>
  </si>
  <si>
    <t>Submódulo 2.3 - Benefícios Mensais e Diários.</t>
  </si>
  <si>
    <t>2.3</t>
  </si>
  <si>
    <t>Benefícios Mensais e Diários</t>
  </si>
  <si>
    <t>Transporte</t>
  </si>
  <si>
    <t>Auxílio refeição/alimentação</t>
  </si>
  <si>
    <t>Assistência médica e familiar</t>
  </si>
  <si>
    <t>Auxílio creche</t>
  </si>
  <si>
    <t>Seguro de vida, invalidez e auxílio funeral</t>
  </si>
  <si>
    <t>Quadro-resumo do módulo 2 - Encargos e benefícios anuais, mensais e diários</t>
  </si>
  <si>
    <t>Encargos e Benefícios Anuais, Mensais e Diários</t>
  </si>
  <si>
    <t>13º (décimo terceiro) salário, férias e adicional de férias</t>
  </si>
  <si>
    <t xml:space="preserve">Total </t>
  </si>
  <si>
    <t>Módulo 3 - Provisão para Rescisão</t>
  </si>
  <si>
    <t>Provisão para Rescisão</t>
  </si>
  <si>
    <t>Aviso prévio indenizado</t>
  </si>
  <si>
    <t>Incidência do FGTS sobre aviso prévio indenizado</t>
  </si>
  <si>
    <t>Multa do FGTS e contribuição social sobre o aviso prévio indenizado</t>
  </si>
  <si>
    <t>Aviso prévio trabalhado</t>
  </si>
  <si>
    <t>Multa do FGTS e contribuição social sobre o aviso prévio trabalhado</t>
  </si>
  <si>
    <t>Módulo 4 - Custo de Reposição do Profissional Ausente</t>
  </si>
  <si>
    <t>4.1</t>
  </si>
  <si>
    <t>Substituto nas Ausências Legais</t>
  </si>
  <si>
    <t>Substituto na cobertura de Férias</t>
  </si>
  <si>
    <t>Substituto na cobertura de Ausência legais</t>
  </si>
  <si>
    <t>Substituto na cobertura de Licença-paternidade</t>
  </si>
  <si>
    <t>Substituto na cobertura de Ausência por acidente de trabalho</t>
  </si>
  <si>
    <t>Substituto na cobertura de Afastamento maternidade</t>
  </si>
  <si>
    <t>4.2</t>
  </si>
  <si>
    <t xml:space="preserve">Substituto na Intrajornada </t>
  </si>
  <si>
    <t>Substituto na cobertura de Intervalo para repouso ou alimentação</t>
  </si>
  <si>
    <t>Custo de Reposição do Profissional Ausente</t>
  </si>
  <si>
    <t>Substituto na Intrajornada</t>
  </si>
  <si>
    <t>Módulo 5 - Insumos Diversos</t>
  </si>
  <si>
    <t>Insumos Diversos</t>
  </si>
  <si>
    <t>Uniformes</t>
  </si>
  <si>
    <t>Materiais</t>
  </si>
  <si>
    <t>Módulo 6 - Custos Indiretos, Tributos e Lucro</t>
  </si>
  <si>
    <t>Custos Indiretos, Tributos e Lucro</t>
  </si>
  <si>
    <t>Custos Indiretos</t>
  </si>
  <si>
    <t>Cofins</t>
  </si>
  <si>
    <t>PIS</t>
  </si>
  <si>
    <t>ISS</t>
  </si>
  <si>
    <t>Lucro</t>
  </si>
  <si>
    <t>2. QUADRO-RESUMO DO CUSTO POR EMPREGADO</t>
  </si>
  <si>
    <t>Mão-de-obra vinculada à execução contratual (Valor por empregado)</t>
  </si>
  <si>
    <t>Subtotal (A + B + C + D + E)</t>
  </si>
  <si>
    <t>Valor total por empregado / mês</t>
  </si>
  <si>
    <t>Número de horas da jornada de trabalho diária:</t>
  </si>
  <si>
    <t>Descrição</t>
  </si>
  <si>
    <t>Unidade de Fornecimento</t>
  </si>
  <si>
    <t>UNIDADE</t>
  </si>
  <si>
    <t>-</t>
  </si>
  <si>
    <t>Valor total</t>
  </si>
  <si>
    <t>Valor unitário inicial</t>
  </si>
  <si>
    <t>OUTROS MATERIAIS NÃO PREVISTOS, SE HOUVER (especificar em lista anexa e incluir apenas o valor total nesta linha)</t>
  </si>
  <si>
    <t>Equipamentos</t>
  </si>
  <si>
    <t>Goiânia-GO</t>
  </si>
  <si>
    <t>Valor mensal do serviço</t>
  </si>
  <si>
    <t>Valor Global da Proposta</t>
  </si>
  <si>
    <t>5143-20</t>
  </si>
  <si>
    <t>4101-05</t>
  </si>
  <si>
    <t>ENCARREGADO DE SERVIÇO</t>
  </si>
  <si>
    <t>PREÇO MENSAL UNITÁRIO POR M² (metro quadrado)</t>
  </si>
  <si>
    <t>TOTAL</t>
  </si>
  <si>
    <t> MÃO DE OBRA</t>
  </si>
  <si>
    <t>TIPO DE ÁREA</t>
  </si>
  <si>
    <t>1 / 188,76</t>
  </si>
  <si>
    <t>1 x 2</t>
  </si>
  <si>
    <t>4 x 5</t>
  </si>
  <si>
    <t>Valor global da proposta
(Valor mensal do serviço multiplicado pelo número de meses do contrato)</t>
  </si>
  <si>
    <t>PRODUTIVIDADE
(1/M²)</t>
  </si>
  <si>
    <t>PREÇO HOMEM-MÊS
(R$)</t>
  </si>
  <si>
    <t>SUBTOTAL
(R$/M²)</t>
  </si>
  <si>
    <t>JORNADA DE TRABALHO NO MÊS
(HORAS)</t>
  </si>
  <si>
    <t>SUB-TOTAL
(R$/M²)</t>
  </si>
  <si>
    <t>PREÇO MENSAL UNITÁRIO
(R$/ M²)</t>
  </si>
  <si>
    <t>ÁREA
(M²)</t>
  </si>
  <si>
    <t>SUBTOTAL
(R$)</t>
  </si>
  <si>
    <t>Ki***
(1 x 2 x 3)</t>
  </si>
  <si>
    <t>ÁREA INTERNA</t>
  </si>
  <si>
    <t>Pisos Frios</t>
  </si>
  <si>
    <t>Laboratórios</t>
  </si>
  <si>
    <t>Banheiros</t>
  </si>
  <si>
    <t>ÁREA EXTERNA</t>
  </si>
  <si>
    <t>SERVENTE DE LIMPEZA</t>
  </si>
  <si>
    <t>FREQUÊNCIA NO MÊS
(HORAS)</t>
  </si>
  <si>
    <t>*** Frequência adotada em horas por mês.</t>
  </si>
  <si>
    <t>Encarregado de Serviço</t>
  </si>
  <si>
    <t>PRESTAÇÃO DE SERVIÇO DE LIMPEZA E CONSERVAÇÃO - ÁREAS INTERNAS (LABORATÓRIOS) - 44 HORAS SEMANAIS DIURNAS - PRODUTIVIDADE 360 M2 A 450 M2</t>
  </si>
  <si>
    <t>PRESTAÇÃO DE SERVIÇO DE LIMPEZA E CONSERVAÇÃO - ÁREAS INTERNAS (BANHEIROS) - 44 HORAS SEMANAIS DIURNAS - PRODUTIVIDADE 200 M2 A 300 M2</t>
  </si>
  <si>
    <t>PRESTAÇÃO DE SERVIÇO DE LIMPEZA E CONSERVAÇÃO - ÁREAS EXTERNAS (PÁTIOS E ÁREAS VERDES COM MÉDIA FREQUÊNCIA) - 44 HORAS SEMANAIS DIURNAS - PRODUTIVIDADE 1800 A 2700 M2</t>
  </si>
  <si>
    <t>Quantidade Total a Contratar (em função da unidade de medida)</t>
  </si>
  <si>
    <t>Áreas internas - Laboratórios</t>
  </si>
  <si>
    <t>Áreas internas - Banheiros</t>
  </si>
  <si>
    <t>meses. Esta rubrica, quando da prorrogação contratual, torna-se custo não renovável.</t>
  </si>
  <si>
    <t>Submódulo 4.1 - Substituto nas Ausências Legais</t>
  </si>
  <si>
    <t>Submódulo 4.2 - Substituto na Intrajornada</t>
  </si>
  <si>
    <t>Quadro-Resumo do Módulo 4 - Custo de Reposição Profissional Ausente</t>
  </si>
  <si>
    <t xml:space="preserve">tratem de pagamento de participação dos trabalhadores nos lucros ou resultados da empresa contratada, de matéria não trabalhista, ou que estabeleçam direitos não previstos em lei, tais como valores ou índices obrigatórios de encargos sociais </t>
  </si>
  <si>
    <t>ou previdenciários, bem como de preços para os insumos relacionados ao exercício da atividade.</t>
  </si>
  <si>
    <t>PRESTAÇÃO DE SERVIÇO DE LIMPEZA E CONSERVAÇÃO - ÁREAS INTERNAS (ALMOXARIFADOS/GALPÕES) - 44 HORAS SEMANAIS DIURNAS - PRODUTIVIDADE 1500 M2 a 2500 M2</t>
  </si>
  <si>
    <r>
      <rPr>
        <b/>
        <sz val="8"/>
        <rFont val="Times New Roman"/>
        <family val="1"/>
      </rPr>
      <t xml:space="preserve">Nota 1: </t>
    </r>
    <r>
      <rPr>
        <sz val="8"/>
        <rFont val="Times New Roman"/>
        <family val="1"/>
      </rPr>
      <t>Deverá ser elaborado um quadro para cada tipo de serviço.</t>
    </r>
  </si>
  <si>
    <r>
      <rPr>
        <b/>
        <sz val="8"/>
        <rFont val="Times New Roman"/>
        <family val="1"/>
      </rPr>
      <t>Nota 2:</t>
    </r>
    <r>
      <rPr>
        <sz val="8"/>
        <rFont val="Times New Roman"/>
        <family val="1"/>
      </rPr>
      <t xml:space="preserve"> A planilha será calculada considerando o valor mensal do empregado.</t>
    </r>
  </si>
  <si>
    <r>
      <t xml:space="preserve">Outros: </t>
    </r>
    <r>
      <rPr>
        <i/>
        <sz val="8"/>
        <rFont val="Times New Roman"/>
        <family val="1"/>
      </rPr>
      <t>Especificar</t>
    </r>
  </si>
  <si>
    <r>
      <t>Nota 1:</t>
    </r>
    <r>
      <rPr>
        <sz val="8"/>
        <rFont val="Times New Roman"/>
        <family val="1"/>
      </rPr>
      <t xml:space="preserve"> O Módulo 1 refere-se ao valor mensal devido ao empregado pela prestação do serviço no período de 12 meses.</t>
    </r>
  </si>
  <si>
    <r>
      <rPr>
        <b/>
        <sz val="8"/>
        <rFont val="Times New Roman"/>
        <family val="1"/>
      </rPr>
      <t>Nota 1:</t>
    </r>
    <r>
      <rPr>
        <sz val="8"/>
        <rFont val="Times New Roman"/>
        <family val="1"/>
      </rPr>
      <t xml:space="preserve"> Como a planilha de custos e formação de preços é calculada </t>
    </r>
    <r>
      <rPr>
        <u/>
        <sz val="8"/>
        <rFont val="Times New Roman"/>
        <family val="1"/>
      </rPr>
      <t>mensalmente</t>
    </r>
    <r>
      <rPr>
        <sz val="8"/>
        <rFont val="Times New Roman"/>
        <family val="1"/>
      </rPr>
      <t>, provisiona-se proporcionalmente 1/12 (um doze avos) dos valores referentes a gratificação natalina, férias e adicional de férias.</t>
    </r>
  </si>
  <si>
    <r>
      <rPr>
        <b/>
        <sz val="8"/>
        <rFont val="Times New Roman"/>
        <family val="1"/>
      </rPr>
      <t>Nota 2:</t>
    </r>
    <r>
      <rPr>
        <sz val="8"/>
        <rFont val="Times New Roman"/>
        <family val="1"/>
      </rPr>
      <t xml:space="preserve"> O adicional de férias contido no Submódulo 2.1 corresponde a 1/3 (um terço) da remuneração que por sua vez é divido por 12 (doze) conforme Nota 1 acima.</t>
    </r>
  </si>
  <si>
    <r>
      <rPr>
        <b/>
        <sz val="8"/>
        <rFont val="Times New Roman"/>
        <family val="1"/>
      </rPr>
      <t>Nota 3:</t>
    </r>
    <r>
      <rPr>
        <sz val="8"/>
        <rFont val="Times New Roman"/>
        <family val="1"/>
      </rPr>
      <t xml:space="preserve"> Levando em consideração a vigência contratual prevista no art. 57 da Lei nº 8.666, de 23 de junho de 1993, a rubrica férias tem como  objetivo principal suprir a necessidade do pagamento das férias remuneradas ao final do contrato de 12 </t>
    </r>
  </si>
  <si>
    <r>
      <rPr>
        <b/>
        <sz val="8"/>
        <rFont val="Times New Roman"/>
        <family val="1"/>
      </rPr>
      <t>Nota 1:</t>
    </r>
    <r>
      <rPr>
        <sz val="8"/>
        <rFont val="Times New Roman"/>
        <family val="1"/>
      </rPr>
      <t xml:space="preserve"> Os percentuais dos encargos previdenciários, do FGTS e demais contribuições são aqueles estabelecidos pela legislação vigente.</t>
    </r>
  </si>
  <si>
    <r>
      <rPr>
        <b/>
        <sz val="8"/>
        <rFont val="Times New Roman"/>
        <family val="1"/>
      </rPr>
      <t xml:space="preserve">Nota 2: </t>
    </r>
    <r>
      <rPr>
        <sz val="8"/>
        <rFont val="Times New Roman"/>
        <family val="1"/>
      </rPr>
      <t>O SAT a depender do grau de risco do serviço irá variar entre 1%, para risco leve, de 2%, para risco médio, e de 3% de risco grave.</t>
    </r>
  </si>
  <si>
    <r>
      <rPr>
        <b/>
        <sz val="8"/>
        <rFont val="Times New Roman"/>
        <family val="1"/>
      </rPr>
      <t>Nota 3:</t>
    </r>
    <r>
      <rPr>
        <sz val="8"/>
        <rFont val="Times New Roman"/>
        <family val="1"/>
      </rPr>
      <t xml:space="preserve"> Esses percentuais incidem sobre o Módulo 1, o Submódulo 2.1.</t>
    </r>
  </si>
  <si>
    <r>
      <rPr>
        <b/>
        <sz val="8"/>
        <rFont val="Times New Roman"/>
        <family val="1"/>
      </rPr>
      <t>Nota 1:</t>
    </r>
    <r>
      <rPr>
        <sz val="8"/>
        <rFont val="Times New Roman"/>
        <family val="1"/>
      </rPr>
      <t xml:space="preserve"> O valor informado deverá ser o custo real do benefício (descontado o valor eventualmente pago pelo empregado).</t>
    </r>
  </si>
  <si>
    <r>
      <rPr>
        <b/>
        <sz val="8"/>
        <rFont val="Times New Roman"/>
        <family val="1"/>
      </rPr>
      <t>Nota 2:</t>
    </r>
    <r>
      <rPr>
        <sz val="8"/>
        <rFont val="Times New Roman"/>
        <family val="1"/>
      </rPr>
      <t xml:space="preserve"> Observar a previsão dos benefícios contidos em Acordos, Convenções e Dissídios Coletivos de Trabalho e atentar-se  que Administração não se vincula às disposições contidas em Acordos, Convenções ou Dissídios Coletivos de Trabalho que </t>
    </r>
  </si>
  <si>
    <r>
      <t xml:space="preserve">Nota 1: </t>
    </r>
    <r>
      <rPr>
        <sz val="8"/>
        <rFont val="Times New Roman"/>
        <family val="1"/>
      </rPr>
      <t>Os itens que contemplam o módulo 4 se referem ao custo dos dias trabalhados pelo repositor/substituto, quando o empregado alocado na prestação de serviço estiver ausente, conforme as previsões estabelecidas na legislação.</t>
    </r>
  </si>
  <si>
    <r>
      <t xml:space="preserve">Substituto na cobertura de Outras ausências: </t>
    </r>
    <r>
      <rPr>
        <i/>
        <sz val="8"/>
        <rFont val="Times New Roman"/>
        <family val="1"/>
      </rPr>
      <t>Especificar</t>
    </r>
  </si>
  <si>
    <r>
      <t xml:space="preserve">Nota: </t>
    </r>
    <r>
      <rPr>
        <sz val="8"/>
        <rFont val="Times New Roman"/>
        <family val="1"/>
      </rPr>
      <t>Valores mensais por empregado.</t>
    </r>
  </si>
  <si>
    <r>
      <t>Nota 1:</t>
    </r>
    <r>
      <rPr>
        <sz val="8"/>
        <rFont val="Times New Roman"/>
        <family val="1"/>
      </rPr>
      <t xml:space="preserve"> Custos Indiretos, Tributos e Lucro por empregado.</t>
    </r>
  </si>
  <si>
    <r>
      <t>Nota 2:</t>
    </r>
    <r>
      <rPr>
        <sz val="8"/>
        <rFont val="Times New Roman"/>
        <family val="1"/>
      </rPr>
      <t xml:space="preserve"> O valor referente a tributos é obtido aplicando-se o percentual sobre o valor do faturamento.</t>
    </r>
  </si>
  <si>
    <t>PRESTAÇÃO DE SERVIÇO DE LIMPEZA E CONSERVAÇÃO - ESQUADRIAS EXTERNAS (FACE EXTERNA SEM EXPOSIÇÃO A SITUAÇÃO DE RISCO) - FREQUÊNCIA 16H/MENSAL - PRODUTIVIDADE 300 M2 A 380 M2</t>
  </si>
  <si>
    <t>* Produtividade calculada em função da quantidade total a contratar.</t>
  </si>
  <si>
    <t>16***</t>
  </si>
  <si>
    <t>ESQUADRIA EXTERNA</t>
  </si>
  <si>
    <t>5. VALOR MENSAL DOS SERVIÇOS</t>
  </si>
  <si>
    <t>4. COMPLEMENTO DOS SERVIÇOS DE LIMPEZA E CONSERVAÇÃO</t>
  </si>
  <si>
    <t>3. QUADRO DEMONSTRATIVO DO VALOR GLOBAL DA PROPOSTA</t>
  </si>
  <si>
    <t>OUTROS EQUIPAMENTOS NÃO PREVISTOS, SE HOUVER (especificar em lista anexa e incluir apenas o valor total nesta linha)</t>
  </si>
  <si>
    <t>Quantidade por empregado</t>
  </si>
  <si>
    <t>Almoxarifados /Galpões</t>
  </si>
  <si>
    <t>PRESTAÇÃO DE SERVIÇO DE LIMPEZA E CONSERVAÇÃO - ÁREAS EXTERNAS (VARRIÇÃO DE PASSEIOS E ARRUAMENTOS) - 44 HORAS SEMANAIS DIURNAS - PRODUTIVIDADE 1800 A 2700 M2</t>
  </si>
  <si>
    <t>PRESTAÇÃO DE SERVIÇO DE LIMPEZA E CONSERVAÇÃO - ÁREAS EXTERNAS (PÁTIOS E ÁREAS VERDES COM ALTA FREQUÊNCIA) - 44 HORAS SEMANAIS DIURNAS - PRODUTIVIDADE 1800 A 2700 M2</t>
  </si>
  <si>
    <t>PRESTAÇÃO DE SERVIÇO DE LIMPEZA E CONSERVAÇÃO - ESQUADRIAS EXTERNAS (FACE INTERNA) - FREQUÊNCIA 16H/MENSAL - PRODUTIVIDADE 300 M2 A 380 M2</t>
  </si>
  <si>
    <t>PRESTAÇÃO DE SERVIÇO DE LIMPEZA E CONSERVAÇÃO - ÁREAS INTERNAS (PISOS FRIOS) - 44 HORAS SEMANAIS DIURNAS - PRODUTIVIDADE 800 M2 A 1200 M2</t>
  </si>
  <si>
    <t>** Relação de encarregado para cada 30 (trinta) trinta serventes, ou fração.</t>
  </si>
  <si>
    <t>Incidência de GPS, FGTS e outras contribuições sobre o aviso prévio trabalhado</t>
  </si>
  <si>
    <t>Diárias para viagem</t>
  </si>
  <si>
    <t>Pátios e Áreas Verdes com Média Frequência</t>
  </si>
  <si>
    <t>Pisos Pavimentados Adjacentes/ Contíguos às Edificações</t>
  </si>
  <si>
    <t>Varrição de Passeios e Arruamentos</t>
  </si>
  <si>
    <t>Áreas internas - Pisos Frios</t>
  </si>
  <si>
    <t>Áreas internas - Almoxarifados /Galpões</t>
  </si>
  <si>
    <t>Áreas externas - Pisos Pavimentados Adjacentes/ Contíguos às Edificações</t>
  </si>
  <si>
    <t>Áreas externas - Varrição de Passeios e Arruamentos</t>
  </si>
  <si>
    <t>Áreas externas - Pátios e Áreas Verdes com Alta Frequência</t>
  </si>
  <si>
    <t>Áreas externas - Pátios e Áreas Verdes com Média Frequência</t>
  </si>
  <si>
    <t>PRESTAÇÃO DE SERVIÇO DE LIMPEZA E CONSERVAÇÃO - ÁREAS EXTERNAS (PISOS PAVIMENTADOS ADJACENTES/ CONTÍGUOS ÀS EDIFICAÇÕES) - 44 HORAS SEMANAIS DIURNAS - PRODUTIVIDADE 1800 A 2700 M2</t>
  </si>
  <si>
    <t>Pátios e Áreas Verdes com Alta Frequência</t>
  </si>
  <si>
    <t>Face Externa sem Exposição a Situação de Risco</t>
  </si>
  <si>
    <t>Esquadrias Externas - Face Externa Sem Exposição a Situação de Risco</t>
  </si>
  <si>
    <t>Esquadrias Externas - Face Interna</t>
  </si>
  <si>
    <t>Face Interna</t>
  </si>
  <si>
    <t>CAMISA UNIFORME, MATERIAL: 67% POLIÉSTER E 33% ALGODÃO, TIPO MANGA: CURTA, QUANTIDADE BOLSOS: 1 UN, TIPO BOLSO: LADO ESQUERDO COM LOGOMARCA, COR: VARIADA, TAMANHO: VARIADO, TIPO USO: UNIFORME, CARACTERÍSTICAS ADICIONAIS: FRENTE ABERTA COM BOTÕES E CASEADOS, TIPO CAMISA: SOCIAL, CONFORME MODELO ACORDADO COM A CONTRATADA.</t>
  </si>
  <si>
    <t>CALÇA, MATERIAL: 67% ALGODÃO / 33% POLIÉSTER, MODELO: UNISSEX QUANTIDADE BOLSOS: 2 LATERAIS E 2 TRASEIROS, TIPO CÓS: COM ELÁSTICO E PALA, COR: VARIADA, TAMANHO: VARIADO, APLICAÇÃO: UNIFORME, CARACTERÍSTICAS ADICIONAIS: CONFORME MODELO ACORDADO COM A CONTRATADA.</t>
  </si>
  <si>
    <t>MEIA VESTUÁRIO; MATERIAL: 100% ALGODÃO, TIPO: ESPORTIVA, COR: PRETA, TAMANHO: VARIADO, APLICAÇÃO: ADULTO, CARACTERÍSTICAS ADICIONAIS: CANO LONGO, CONFORME MODELO ACORDADO COM A CONTRATADA.</t>
  </si>
  <si>
    <t>PAR</t>
  </si>
  <si>
    <t>TÊNIS; MATERIAL: COURO/COURO SINTÉTICO; MATERIAL SOLA: BORRACHA; TAMANHO: SOB MEDIDA; CARACTERÍSTICAS ADICIONAIS: CALCANHEIRA COM GEL, CARACTERÍSTICAS COMPLEMENTARES: COM CADARÇO, SOLADO ANTIDERRAPANTE, PALMILHA ACOLCHOADA, CARACTERÍSTICAS ADICIONAIS: CONFORME MODELO ACORDADO COM A CONTRATADA</t>
  </si>
  <si>
    <t>CRACHÁ DE IDENTIFICAÇÃO, EM  PLÁSTICO RÍGIDO, CONTENDO LOGOMARCA DA EMPRESA, FOTO  E NOME COMPLETO DO FUNCIONÁRIO, CARACTERÍSTICAS ADICIONAIS: CONFORME MODELO ACORDADO COM A CONTRATADA.</t>
  </si>
  <si>
    <t>Quantidade para todos os empregados da categoria profissional</t>
  </si>
  <si>
    <t>CAMISA UNIFORME, MATERIAL: MALHA PIQUET, TIPO MANGA: CURTA, QUANTIDADE BOLSOS: 1 UN, TIPO BOLSO: LADO ESQUERDO COM LOGOMARCA, COR: VARIADA, TAMANHO: SOB MEDIDA, TIPO USO: UNIFORME, CARACTERÍSTICAS ADICIONAIS: CONFORME MODELO ACORDADO COM A CONTRATADA.</t>
  </si>
  <si>
    <t>TOUCA REDE, CARACTERÍSTICAS ADICIONAIS: COM ABA EM TECIDO OXFORD, COR: VARIADA, TAMANHO: VARIADO, APLICAÇÃO: ADULTO, CONFORME MODELO ACORDADO COM A CONTRATADA.</t>
  </si>
  <si>
    <t>SAPATO SEGURANÇA, MATERIAL: EVA (ETIL VINIL ACETADO), MATERIAL SOLA: ANTIDERRAPANTE, COR: PRETA, TAMANHO: VARIADO, CARACTERÍSTICAS ADICIONAIS: FECHADO NA REGIÃO CALCANHAR, PALMILHA DESTACÁVEL, ATENDENDO AS EXIGÊNCIAS DAS NORMAS DE SEGURANÇA DO TRABALHO, CONFORME MODELO ACORDADO COM A CONTRATADA.</t>
  </si>
  <si>
    <t>CRACHÁ DE IDENTIFICAÇÃO, EM  PLÁSTICO RÍGIDO, CONTENDO LOGOMARCA DA EMPRESA, FOTO  E NOME COMPLETO DO FUNCIONÁRIO, CARACTERÍSTICAS ADICIONAIS: CONFORME MODELO ACORDADO COM A CONTRATADA</t>
  </si>
  <si>
    <t>MANGUITO PROTEÇÃO UV 50, COMPOSIÇÃO:  94% POLIAMIDA E 6% ELASTANO; PROTEÇÃO UV,  ANTIMICROBIAL, SEAMLESS DRY, PROTEÇÃO SOLAR: COM FPS; COR: VARIADA, TAMANHO: VARIADO, CARACTERÍSTICAS ADICIONAIS: CONFORME MODELO ACORDADO COM A CONTRATADA.</t>
  </si>
  <si>
    <t>BOTINA SEGURANÇA, MATERIAL: VAQUETA LIXADA, MATERIAL SOLA: POLIURETANO (PU) BI-DENSIDADE, MODELO: COM ELÁSTICO NAS LATERAIS, TIPO SOLA: ANTIDERRAPANTE, CARACTERÍSTICAS ADICIONAIS: BIQUEIRA AÇO, CANO CURTO, ACOLCHOADO, TAMANHO: VARIADO, CONFORME MODELO ACORDADO COM A CONTRATADA.</t>
  </si>
  <si>
    <t>BOTA SEGURANÇA, MATERIAL: PVC - CLORETO DE POLIVINILA, MATERIAL SOLA: BORRACHA LÁTEX ALTA RESISTÊNCIA, COR: VARIADA, TAMANHO: VARIADO, TIPO CANO: LONGO, TIPO USO: PROTEÇÃO, CARACTERÍSTICAS ADICIONAIS: COM FORRO, ANTIDERRAPANTE, CONFORME MODELO ACORDADO COM A CONTRATADA.</t>
  </si>
  <si>
    <t>CRACHÁ DE IDENTIFICAÇÃO, EM  PLÁSTICO RÍGIDO, CONTENDO LOGOMARCA DA EMPRESA, FOTO E NOME COMPLETO DO  FUNCIONÁRIO, CARACTERÍSTICAS ADICIONAIS: CONFORME MODELO ACORDADO COM A CONTRATADA.</t>
  </si>
  <si>
    <t>BONÉ, MATERIAL CORPO: BRIM, MATERIAL ABA: POLIETILENO, MATERIAL REGULADOR ABERTURA: VELCRO MODELO: TOUCA ÁRABE, COR: VARIADA, TAMANHO: VARIADO, CARACTERÍSTICAS ADICIONAIS: MODELO COM PROTEÇÃO PARA PESCOÇO E OMBRO, CONFORME MODELO ACORDADO COM A CONTRATADA.</t>
  </si>
  <si>
    <t>ÁLCOOL ETÍLICO LIMPEZA DE AMBIENTES, CONCENTRAÇÃO: 70%, APLICAÇÃO: LIMPEZA, CARACTERÍSTICAS ADICIONAIS: LÍQUIDO, TIPO: ETÍLICO. CONTENDO CERTIFCADO DE ANÁLISE OU DOCUMENTO SIMILAR QUE ATESTE A CONCENTRAÇÃO DE ETANOL NA FAIXA DE 63 A 77%</t>
  </si>
  <si>
    <t>LITRO</t>
  </si>
  <si>
    <t>FRASCO 400 MILILITROS</t>
  </si>
  <si>
    <t>FLANELA, MATERIAL: ALGODÃO, COMPRIMENTO: 40 CM, LARGURA: 60 CM, COR: BRANCA, CARACTERÍSTICAS ADICIONAIS: ACABAMENTO NAS BORDAS. 100% ALGODÃO DE 1ª QUALIDADE, MACIA, COM ALTO GRAU DE ABSORÇÃO E SEM DESPRENDIMENTO DE PARTÍCULAS</t>
  </si>
  <si>
    <t>DESINFETANTE, COMPOSIÇÃO: À BASE DE QUATERNÁRIO DE AMÔNIO, FORMA FÍSICA:SOLUÇÃO AQUOSA CONCENTRADA, CARACTERÍSTICA ADICIONAL: COM AROMA. DESINFETANTE, COMPOSIÇÃO À BASE DE QUATERNÁRIO DE AMÔNIO, CARACTERÍSTICAS ADICIONAIS COM AROMA, PRINCÍPIO ATIVO CLORETO ALQUIL DIMETIL BENZIL AMÔNIO + TENSIOATIVOS, TEOR ATIVO EM TORNO DE 0,4%</t>
  </si>
  <si>
    <t>SOLUÇÃO LIMPEZA MULTIUSO, COMPOSIÇÃO BÁSICA: AQUILBENZENO, SULFONATO DE SÓDIO, TENSOATIVO NÃO, ASPECTO FÍSICO: LÍQUIDO, TIPO USO: LIMPEZA, APLICAÇÃO: LIMPEZA GERAL, COR: INCOLOR. COMPOSIÇÃO MÍNIMA: LINEAR ALQUIL BENZENO SULFONATO DE SÓDIO; TENSOATIVO NÃO IÔNICO; ALCALINIZANTE; SEQUESTRANTE; SOLUBILIZANTE; ÉTER GLICÓLICO; ÁLCOOL; PERFUME E ÁGUA. O PRODUTO DEVE SER LÍMPIDO, LEVEMENTE AMARELADO, ODOR CARACTERÍSTICO DA VERSÃO, PH DE 10,7 11,4, DENSIDADE: 0,992 A 1,007 G/ML, SOLÚVEL EM ÁGUA. DEVE ACOMPANHAR FICHA DE INFORMAÇÕES DE SEGURANÇA DE PRODUTO QUÍMICO (FISPQ). REFERÊNCIA: VEJA MULTIUSO</t>
  </si>
  <si>
    <t>FRASCO 500 MILILITROS</t>
  </si>
  <si>
    <t>ESPONJA LIMPEZA, MATERIAL: ESPUMA / FIBRA SINTÉTICA, FORMATO: RETANGULAR, ABRASIVIDADE: ALTA, APLICAÇÃO: LIMPEZA GERAL , CARACTERÍSTICAS ADICIONAIS: DUPLA FACE, COMPRIMENTO MÍNIMO: 110 MM, LARGURA MÍNIMA: 75 MM, ESPESSURA MÍNIMA: 20 MM</t>
  </si>
  <si>
    <t>DETERGENTE COMPOSIÇÃO: ALQUILBENZENO SULFONATO DE SÓDIO, APLICAÇÃO: LIMPEZA EM GERAL, AROMA: NEUTRO, CARACTERÍSTICAS ADICIONAIS: TENSOATIVO BIODEGRADÁVEL, ASPECTO FÍSICO: LÍQUIDO. COM GLICERINA, APLICAÇÃO: LIMPEZA DE USO GERAL,  ESTADO FÍSICO: LÍQUIDO VISCOSO, PH: 5,5 A 8,0, MATÉRIA ATIVA ANIÔNICA: 6,50 A 7,90%, PESO MOLECULAR MÉDIO: 342, VISCOSIDADE MÍNINA DE 200 CPS.</t>
  </si>
  <si>
    <t>PASTA LIMPEZA COMPOSIÇÃO: ÓLEO GRAXO, HIDROXINA E ESSÊNCIA EUCALIPTO, APLICAÇÃO: LIMPEZA EM GERAL, CARACTERÍSTICAS ADICIONAIS: MULTI-USO, BIODEGRADÁVEL</t>
  </si>
  <si>
    <t>EMBALAGEM 500 GRAMAS</t>
  </si>
  <si>
    <t>SABÃO BARRA, COMPOSIÇÃO BÁSICA: ÁGUA, PIGMENTO, COADJUVANTE, EMOLIENTE, SEQÜESTRAN, PESO: 200 G, FORMATO: RETANGULAR, COR: AMARELA. DEVE CONTER AGENTE ANTIREDEPOSITANTE E ÁGUA, ASPECTO FÍSICO: SÓLIDO, PH: 9 A 10 (SOLUÇÃO 1%), DENSIDADE: 1,0 A 1,05 G/CM3 A 25°C</t>
  </si>
  <si>
    <t>BARRA 200 GRAMA</t>
  </si>
  <si>
    <t>SACO PLÁSTICO LIXO, CAPACIDADE: 40 L, COR: PRETA, LARGURA: 65 CM, ALTURA: 75 CM, CARACTERÍSTICAS ADICIONAIS: REFORÇADO, ESPESSURA: 4 MICRA, APLICAÇÃO: RESÍDUOS COMUNS DIVERSOS, MATERIAL: POLIETILENO. FABRICADO COM MATÉRIA-PRIMA VIRGEM. A FABRICAÇÃO, BEM COMO OS ENSAIOS DESTA, DEVEM ESTAR RIGOROSAMENTE DE ACORDO COM ABNT NBR 9191:2008.</t>
  </si>
  <si>
    <t>PACOTE 100 UNIDADE</t>
  </si>
  <si>
    <t>SACO PLÁSTICO LIXO, CAPACIDADE: 100 L, COR: PRETA, APLICAÇÃO: COLETA DE LIXO, MATERIAL: POLIETILENO. FABRICADO COM MATÉRIA-PRIMA VIRGEM. A FABRICAÇÃO, BEM COMO OS ENSAIOS DESTA, DEVEM ESTAR RIGOROSAMENTE DE ACORDO COM ABNT NBR 9191:2008.</t>
  </si>
  <si>
    <t>SACO PLÁSTICO LIXO, CAPACIDADE: 200 L, COR: PRETA, LARGURA: 90 CM, ALTURA: 110 CM, CARACTERÍSTICAS ADICIONAIS: REFORÇADO, ESPESSURA: 12 MICRA MICRA, APLICAÇÃO: COLETA DE LIXO, MATERIAL: POLIETILENO. FABRICADO COM MATÉRIA-PRIMA VIRGEM.   FABRICAÇÃO, BEM COMO OS ENSAIOS DESTA, DEVEM ESTAR RIGOROSAMENTE DE ACORDO COM ABNT NBR 9191:2008.</t>
  </si>
  <si>
    <t>SAPONÁCEO, COMPOSIÇÃO: TENSOATIVOS ANIÔNICOS, ALCALINIZANTES, AGENTE, APLICAÇÃO: LIMPEZA PISOS, PAREDES E LOUÇAS, CARACTERÍSTICAS ADICIONAIS: BIODEGRADÁVEL, ASPECTO FÍSICO: PÓ. ASPECTO (ESTADO FÍSICO, FORMA E COR): LÍQUIDO VISCOSO, ODOR E LIMITE DE ODOR: CARACTERÍSTICO, PH: &lt; 10,8, QUIMICAMENTE ESTÁVEL NAS CONDIÇÕES DE MANUSEIO, ARMAZENAMENTO E UTILIZAÇÃO.</t>
  </si>
  <si>
    <t>FRASCO 300 GRAMA</t>
  </si>
  <si>
    <t>PANO LIMPEZA, MATERIAL: 100% ALGODÃO, COMPRIMENTO: 70 CM, LARGURA: 40 CM, CARACTERÍSTICAS ADICIONAIS: LAVADO, ALVEJADO, BAINHA. CARACTERÍSTICAS ADICIONAIS: COM ALTO PODER DE ABSORÇÃO. APLICAÇÃO: LIMPEZA PESADA. ALTO GRAU ABSORÇÃO, SEM DESPRENDIMENTO DE PARTÍCULAS. COR BRANCA</t>
  </si>
  <si>
    <t>HIPOCLORITO DE SÓDIO ASPECTO FÍSICO: LÍQUIDO , CONCENTRAÇÃO: TEOR MÍNIMO DE 5% DE CLORO ATIVO. O PRODUTO FORNECIDO DEVE SER EXCLUSIVAMENTE DE USO PROFISSIONAL. COMPOSIÇÃO: CADA 100 ML DA SOLUÇÃO DEVERÁ CONTER HIPOCLORITO DE SÓDIO 10% P/V 50%, ÁGUA DEIONIZADA Q.S.P. 100%, ASPECTO: LÍQUIDO, COR: LÍMPIDO AMARELO PÁLIDO ESVERDEADO, ODOR: CARACTERÍSTICO DE CLORO, PH: 10,00 A 13,00 DENSIDADE (G/CM³): 1,000 A 1,100 DOSEAMENTO (%): MAIOR OU IGUAL A 5,0. DEVERÁ SER FORNECIDO JUNTAMENTE COM A FICHA TÉCNICA DE SEGURANÇA PARA PRODUTO QUÍMICO.</t>
  </si>
  <si>
    <t>PAPEL HIGIÊNICO MATERIAL: CELULOSE VIRGEM, COMPRIMENTO: 300 M, LARGURA: 10 CM, QUANTIDADE FOLHAS: DUPLA, COR: BRANCA, CARACTERÍSTICAS ADICIONAIS: EXTRAMACIO, NÃO PICOTADO. PAPEL HIGIÊNICO, MATERIAL: CELULOSE VIRGEM, COMPRIMENTO: 300 M LARGURA: 10 CM, QUANTIDADE FOLHAS: DUPLA, COR: BRANCA, CARACTERÍSTICAS ADICIONAIS: EXTRA MACIO, NÃO PICOTADO. CARACTERÍSTICAS COMPLEMENTARES: COM ALTO GRAU DE ABSORÇÃO, RESISTENTE E HOMOGÊNEO. DENSIDADE: 14-16 G/M²</t>
  </si>
  <si>
    <t>TOALHA DE PAPEL, MATERIAL: 100% FIBRA CELULOSE VIRGEM, TIPO FOLHA: 2 DOBRAS, COMPRIMENTO: 22 CM, LARGURA: 21,60 CM, COR: BRANCA, CARACTERÍSTICAS ADICIONAIS: INTERFOLHADA. AS TOALHAS DEVEM SER ULTRA ABSORVENTES, POSSUINDO PREFERENCIALMENTE TECNOLOGIA AIRFLEX COM TEXTURA DE TECIDO E FIBRAS DE ALGODÃO QUE PROPORCIONAM UMA SECAGEM MAIS AGRADÁVEL E DELICADA. GRAMATURA MÍNIMA: 40 G/M2, LARGURA DA FOLHA: 223 MM, COMPRIMENTO: 241 MM.</t>
  </si>
  <si>
    <t>PACOTE 1000 UNIDADES</t>
  </si>
  <si>
    <t>ÁLCOOL ETÍLICO LIMPEZA DE AMBIENTES, TIPO: ETÍLICO HIDRATADO, CARACTERÍSTICAS ADICIONAIS: GEL, CONCENTRAÇÃO: 70%</t>
  </si>
  <si>
    <t>REMOVEDOR, TIPO: ALCALINIZANTES E SOLVENTES ESPECIAIS, ASPECTO FÍSICO: LÍQUIDO, APLICAÇÃO: REMOÇÃO CERA ACRÍLICA E SUJEIRAS EM GERAL, CARACTERÍSTICAS ADICIONAIS: TEOR DE NÃO VOLÁTEIS MÍNIMO DE 17%, TEOR ACIDEZ: PH DE 13 A 14%, DILUIÇÃO: 1 LITRO PARA 6 LITROS DE ÁGUA</t>
  </si>
  <si>
    <t>LIMPADOR BASE ÁCIDA, COMPOSIÇÃO BÁSICA: ÁCIDO SULFÔNICO, FLUORÍDRICO E MURIÁTICO, ASPECTO FÍSICO: LÍQUIDO, COR:INCOLOR, APLICAÇÃO: LIMPEZA DE PISOS, CARACTERÍSTICAS ADICIONAIS: BIODEGRADÁVEL</t>
  </si>
  <si>
    <t>CERA ACRÍLICA - CERA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t>
  </si>
  <si>
    <t>POLIDOR DE METAIS - POLIDOR, ASPECTO FÍSICO: LÍQUIDO BRANCO AMARELADO, SUSPENSÃO LEITOSA, APLICAÇÃO: LIMPEZA DE METAIS</t>
  </si>
  <si>
    <t>ESPÁTULA MATERIAL LÂMINA: AÇO INOXIDÁVEL, MATERIAL CABO: MADEIRA, APLICAÇÃO: MASSA E RASPAGEM, COMPRIMENTO: 135 MM, LARGURA: 100 M</t>
  </si>
  <si>
    <t>BALDE MATERIAL: PLÁSTICO, TAMANHO: MÉDIO, MATERIAL ALÇA: ARAME GALVANIZADO, CAPACIDADE: 12 L, COR: PRETA</t>
  </si>
  <si>
    <t>BALDE MATERIAL: PLÁSTICO, TAMANHO: EXTRA, MATERIAL ALÇA: ARAME GALVANIZADO, CAPACIDADE: 20 L, COR: PRETA, CARACTERÍSTICAS ADICIONAIS: NÃO APLICÁVEL</t>
  </si>
  <si>
    <t>BORRIFADOR MATERIAL: PLÁSTICO, TIPO: SPRAY, CONTENDO BICO BORRIFADOR, CAPACIDADE: 500 ML, APLICAÇÃO: ACONDICIONAR SOLUÇÃO REVELADORA</t>
  </si>
  <si>
    <t>DESENTUPIDOR PIA MATERIAL: BORRACHA FLEXÍVEL, COR: PRETA, ALTURA: 7 CM, DIÂMETRO: 11 CM, MATERIAL CABO: PLÁSTICO, COMPRIMENTO CABO: 10 CM</t>
  </si>
  <si>
    <t>DESENTUPIDOR VASO SANITÁRIO MATERIAL: BORRACHA FLEXÍVEL, COR: PRETA, ALTURA: 10 CM, DIÂMETRO: 16 CM, MATERIAL CABO: MADEIRA, COMPRIMENTO CABO: 50 CM</t>
  </si>
  <si>
    <t>ESPANADOR MATERIAL: PENA AVESTRUZ, MATERIAL CABO: MADEIRA, COMPRIMENTO CABO: 40 CM</t>
  </si>
  <si>
    <t>PÁ COLETORA LIXO MATERIAL COLETOR: ALUMÍNIO ZINCADO, MATERIAL CABO: MADEIRA, COMPRIMENTO CABO: 80 CM, COMPRIMENTO: 20 CM, LARGURA: 20 CM, APLICAÇÃO: LIMPEZA</t>
  </si>
  <si>
    <t>RODO MATERIAL CABO: ALUMÍNIO, MATERIAL SUPORTE: ALUMÍNIO, QUANTIDADE BORRACHAS: 2 UN, CARACTERÍSTICAS ADICIONAIS: 65 CM, COM MANOLA, ALTURA MÍNIMA 1,50 M</t>
  </si>
  <si>
    <t>VASSOURA MATERIAL CERDAS: PIAÇAVA, MATERIAL CABO: MADEIRA, MATERIAL CEPA: MADEIRA , COMPRIMENTO CEPA: 40 CM, COMPRIMENTO CERDAS: MÍNIMO 9 CM, CARACTERÍSTICAS ADICIONAIS: COM CABO ROSQUEADO , TIPO: GARI</t>
  </si>
  <si>
    <t>VASSOURA MATERIAL CERDAS: SISAL, MATERIAL CABO: MADEIRA, TIPO: VASCULHO, APLICAÇÃO: LIMPEZA TETO, COMPRIMENTO CABO: 300 CM</t>
  </si>
  <si>
    <t>ESCOVA LIMPEZA GERAL MATERIAL CORPO: PLÁSTICO MATERIAL CERDAS: NÁILON, CARACTERÍSTICAS ADICIONAIS: TIRA LIMO, COMPRIMENTO: 19 CM, LARGURA: 2,50 C</t>
  </si>
  <si>
    <t>DESENGRIMPANTE, COMPOSIÇÃO: DESTILADO ALIFÁTICO, ÓLEOS DE PETRÓLEO/MINERAL, APRESENTAÇÃO: SPRAY, APLICAÇÃO: USO GERAL. SPRAY COM BICO INTELIGENTE E CANUDO EXTENSOR. REFERÊNCIA: WD-40 FLEXTOP OU SIMILAR.</t>
  </si>
  <si>
    <t>FRASCO 500 ML</t>
  </si>
  <si>
    <t>DETERGENTE, COMPOSIÇÃO: HIDRÓXIDO DE SÓDIO/HIPOCLORITO DE SÓDIO/DISPERSANTE, APLICAÇÃO: DESENTUPIR PIAS, RALOS E VASOS SANITÁRIOS, CARACTERÍSTICAS ADICIONAIS: DESINCRUSTANTE PH (PURO) 12,5 A 13,5, DENSIDADE, ASPECTO FÍSICO: GRANULADO</t>
  </si>
  <si>
    <t>QUILOGRAMA</t>
  </si>
  <si>
    <t>CAVALETE SINALIZAÇÃO, MATERIAL: PLÁSTICO RÍGIDO, COMPRIMENTO: 0,90 M, LARGURA: 0,62 M, ALTURA: 1,05 M, PESO: 4,30 KG, COR: AMARELA COM LEGENDA PRETA. TIPO SINALIZADOR: ADVERTÊNCIA PISO ESCORREGADIO</t>
  </si>
  <si>
    <t>CONE SINALIZAÇÃO, MATERIAL: POLIETILENO SEMIFLEXÍVEL, ALTURA: 95 CM, LARGURA BASE: 40 X 40 CM, COR: LARANJA COM 2 FAIXAS CINZAS REFLETIVAS, ACESSÓRIOS: BASE REMOVÍVEL EM BORRACHA</t>
  </si>
  <si>
    <t>BLOQUEADOR DE ODORES SANITÁRIOS, COMPOSIÇÃO: TENSOATIVO NÃO IÔNICO, SOLVENTE, EMULSIFICANTE,CONSERVANTE, ÓLEOS ESSENCIAIS, FRAGRÂNCIA E VEÍCULO. ASPECTO: LÍQUIDO SPRAY. REFERÊNCIA: FREECÔ, SECAR MOMENTO SECRETO, COALA E SIMILARES</t>
  </si>
  <si>
    <t>LIMPADOR BASE ÁCIDA, ASPECTO FÍSICO: LÍQUIDO, APLICAÇÃO: LIMPEZA EM GERAL, CARACTERÍSTICAS ADICIONAIS: CONCENTRADO DE MISTURA AQUOSA BIODEGRADÁVEL. LIMPADOR PARA PORCELANATO QUE ATUE SEM AGREDIR OU MANCHAR A SUPERFÍCIE DE PISOS FINOS. APLICAÇÃO: PISOS FRIOS COM BAIXA POROSIDADE. ASPECTO: LÍQUIDO CONCENTRADO LÍMPIDO, COR E ODOR: CARACTERÍSTICOS DA VERSÃO, PH: 10,5 A 11,5, DENSIDADE: (G/ML): 1,020 A 1,040</t>
  </si>
  <si>
    <t>DISPENSER PARA PAPEL TOALHA - DISPENSER PAPEL TOALHA, INTERFOLHADA, MATERIAL: PLÁSTICO ABS, COR: BRANCA, CARACTERÍSTICAS ADICIONAIS: FIXAÇÃO POR BUCHA E PARAFUSOS, DIMENSÕES APROXIMADAS: 32 X 27 X 14 CM</t>
  </si>
  <si>
    <t>CERA SEMI-SINTÉTICA, ORIGEM: A BASE DE EMULSÃO DE SEBO BOVINO, APRESENTAÇÃO: ÓLEO, TIPO USO: HIDRATAÇÃO E SATURAÇÃO DE COUROS, APLICAÇÃO: ARTEFATOS DE COURO EM GERAL. PH NEUTRO E RESERVA ALCALINA CONTENDO FUNGICIDA</t>
  </si>
  <si>
    <t>FRASCO 250 GRAMAS</t>
  </si>
  <si>
    <t>ÁGUA SANITÁRIA, COMPOSIÇÃO QUÍMICA: HIPOCLORITO DE SÓDIO, HIDRÓXIDO DE SÓDIO, CLORETO, TEOR CLORO ATIVO: VARIA DE 2 A 2,50%, COR: INCOLOR, APLICAÇÃO: LAVAGEM E ALVEJANTE DE ROUPAS, BANHEIRAS, PIAS. ESTADO FÍSICO: LÍQUIDO, ASPECTO: LÍMPIDO, COR: AMARELO, ODOR: CARACTERÍSTICO, PH: 11,50 – 13,00, TEOR DE CLORO ATIVO (%): 2,00 – 2,50, DENSIDADE: 1,030 – 1,045 G/ML (25°C), PONTO DE EBULIÇÃO INICIAL E FAIXA DE TEMPERATURA DE EBULIÇÃO: 110°C. REFERÊNCIA: QBOA OU SIMILAR.</t>
  </si>
  <si>
    <t>MÁSCARA PROTEÇÃO RESP. C/ ANVISA, MODELO: RESPIRADOR DOBRÁVEL, TIPO BICO DE PATO, MATERIAL: CAMADAS FIBRAS SINTÉTICAS, FILTRO: EFICIÊNCIA FILTRAÇÃO MÍN. 94% S, CLASSE: PFF2, N95 OU EQUIVALENTE, ADICIONAL: CARVÃO ATIVADO, COMPONENTE: CLIPE NASAL, TIPO FIXAÇÃO: TIRAS VEDAÇÃO ANATÔMICA, ADICIONAL 2: S/ VÁLVULA, COR: C/ COR, TAMANHO: ADULTO, ESTERILIDADE: DESCARTÁVEL, CARACTERÍSTICAS ADICIONAIS: CONFORME MODELO ACORDADO COM A CONTRATADA.</t>
  </si>
  <si>
    <t>PROTETOR SOLAR, TIPO PROTEÇÃO: UVA/UVB, FATOR PROTEÇÃO: FATOR 60, FORMA FARMACÊUTICA: GEL CREME, CARACTERÍSTICAS ADICIONAIS: CONFORME MODELO ACORDADO COM A CONTRATADA.</t>
  </si>
  <si>
    <t>PROTETOR AURICULAR, TIPO CONCHA: DUPLA, MATERIAL: SILICONE, MATERIAL HASTE: PLÁSTICO FLEXÍVEL, MATERIAL ALMOFADA: ESPUMA, TAMANHO: ÚNICO, CARACTERÍSTICAS ADICIONAIS: NÍVEL DE RUÍDO IGUAL OU SUPERIOR A 25 DB, MATERIAL INTERNO: ESPUMA</t>
  </si>
  <si>
    <t>ÓCULOS PROTEÇÃO, MATERIAL ARMAÇÃO: PLÁSTICO RÍGIDO, TIPO PROTEÇÃO: AMPLA VISÃO, MATERIAL PROTEÇÃO: POLICARBONATO, TIPO LENTE: POLICARBONATO TRANSLÚCIDO, COR LENTE: INCOLOR, APLICAÇÃO: CONTRA IMPACTOS DE PARTICULAS E RÁIOS ULTRAVIOLETA, CARACTERÍSTICAS ADICIONAIS: AJUSTE POR TIRANTE ELÁSTICO APRESILHADAS NAS LATERAIS, CONFORME MODELO ACORDADO COM A CONTRATADA.</t>
  </si>
  <si>
    <t>VASSOURA JARDINAGEM TIPO: REGULÁVEL, MATERIAL CERDAS: AÇO SAE 1070, CARACTERÍSTICAS ADICIONAIS: COMPRIMENTO CABO: 120 CM/CERDAS REDONDAS , QUANTIDADE LÂMINAS: 22 U</t>
  </si>
  <si>
    <t>FERRAMENTA PADRÃO: FERRAMENTA COMBINADA, TIPO: RASTELO, MATERIAL: AÇO, CABO: MADEIRA, USO: CAPINA E LIMPEZA, CARACTERÍSTICAS ADICIONAIS: ENXADA: LÂMINA 24,75 CM; RASTELO: 6 DENTES DE 9 CM</t>
  </si>
  <si>
    <t>PÁ MATERIAL CABO: MADEIRA, APLICAÇÃO: JARDINAGEM, MATERIAL: AÇO, CARACTERÍSTICAS ADICIONAIS: PÁ MANUAL PRA JARDINAGEM</t>
  </si>
  <si>
    <t>ENXADA MATERIAL: AÇO CARBONO, LARGURA: 296 MM, MATERIAL CABO: MADEIRA, COMPRIMENTO CABO: 150 C</t>
  </si>
  <si>
    <t>ESTROVENGA MATERIAL: AÇO CARBONO, TIPO: LEVE, COMPRIMENTO: 215 MM, COMPRIMENTO OLHO: 60 MM, DIÂMETRO: 35 MM, MATERIAL CABO: MADEIRA, TRATAMENTO SUPERFICIAL: PINTURA ELETROSTÁTICA</t>
  </si>
  <si>
    <t>ANCINHO JARDINAGEM MATERIAL: AÇO, QUANTIDADE DENTES: 14 UN, ALTURA DENTES: 92 MM, LARGURA TOTAL: 35 MM, ESPESSURA DENTES: 3,75 MM, CARACTERÍSTICAS ADICIONAIS: COM CABO MADEIRA</t>
  </si>
  <si>
    <t>TESOURA PODA MATERIAL LÂMINA: AÇO SAE 1.060, MATERIAL CABO: MADEIRA, PESO: 660 G, COMPRIMENTO CABO: 21,50 CM, TIPO USO: PARA CERCA VIVA, APLICAÇÃO: JARDINAGEM</t>
  </si>
  <si>
    <t>FOICE MATERIAL: AÇO, COMPRIMENTO LÂMINA: 40 CM, COMPRIMENTO CABO: 1,50</t>
  </si>
  <si>
    <t>ADAPTADOR MANGUEIRA MATERIAL: PLÁSTICO ABS, BITOLA: 1/2 PO</t>
  </si>
  <si>
    <t>MANGUEIRA JARDIM MATERIAL: PVC E POLIÉSTER TRANÇADO , DIÂMETRO: 3/4 POL, PRESSÃO MÁXIMA: 10 BAR., COMPRIMENTO: 50 M, COR: CRISTAL, CARACTERÍSTICAS ADICIONAIS: TRÊS CAMADAS INTERMEDIARIA DE PVC TRANSPARENTE</t>
  </si>
  <si>
    <t>CARRINHO TRANSPORTE MATERIAL: METAL, CAPACIDADE: 200 A 280 KG, ALTURA: 126 CM, LARGURA: 41 CM, PROFUNDIDADE: 26 CM, QUANTIDADE RODAS: 2, MATERIAL RODAS: PNEU COM CÂMARA DE AR, TIPO: PLATAFORMA , APLICAÇÃO: TRANSPORTE DE MATERIAIS</t>
  </si>
  <si>
    <t>EXTENSÃO ELÉTRICA, TIPO: CABO PP PLANO, COMPRIMENTO: 40 M, TENSÃO: 250 V, CORRENTE: 10 A, SEÇÃO NOMINAL: 2,5 MM , ACESSÓRIOS: 5 TOMADAS FÊMEAS E PLUGUE TERRA</t>
  </si>
  <si>
    <t>EXTENSÃO ELÉTRICA, TIPO: PP CARRETEL , COMPRIMENTO: 20 M, COMPONENTES: 3 TOMADAS, 2P+T., SEÇÃO NOMINAL: 2,50 MM , NÚMERO PÓLOS: 2, 2 FORMAÇÃO DO CABO: DUPLA ISOLAÇÃO, 20A, BIVOLT V F. MM2, COR: PRETO, POTÊNCIA MÁXIMA: 110V-1.650 W / 220V-3.300W W</t>
  </si>
  <si>
    <t>ESCADA MATERIAL: ALUMÍNIO, TIPO: ARTICULADA, QUANTIDADE DEGRAUS: 12 UN, CARACTERÍSTICAS ADICIONAIS: DEGRAUS ANTIDERRAPANTE, CARGA MÍNIMA 100KG, CALÇO</t>
  </si>
  <si>
    <t>ESCADA, MATERIAL: ALUMÍNIO, TIPO: DOBRÁVEL, QUANTIDADE DEGRAUS: 6 UN, CARACTERÍSTICAS ADICIONAIS: PATAMAR EMBORRACHADO/ ANTIDERRAPANTE,CALÇO, BORRACHA</t>
  </si>
  <si>
    <t>LAVADORA ALTA PRESSÃO, PRESSÃO:500 PSI, VAZÃO:26 L /MIN, TENSÃO:220 V, POTÊNCIA CONSUMIDA:3 HP, CARACTERÍSTICAS ADICIONAIS:3 PISTÕES COM MANGUEIRA COMPLETA E ACESSÓRIOS, TIPO:LAVAJATO, MODELO: PROFISSIONAL, ACESSÓRIOS: 10 METROS DE MANGUEIRA COM ESGUICHO REGULÁVEL</t>
  </si>
  <si>
    <t>ENCERADEIRA TIPO: INDUSTRIAL, POTÊNCIA MOTOR: 800 W, TIPO MOTOR: MONOFÁSICO, TENSÃO ALIMENTAÇÃO: 220 V, DIÂMETRO ESCOVA: 380 MM, CARACTERÍSTICAS ADICIONAIS: ESCOVA DE PÊLO, SUPORTE MADEIRA E LIXA</t>
  </si>
  <si>
    <t>ASPIRADOR DE PÓ E ÁGUA, MATERIAL: PLÁSTICO INJETADO, CAPACIDADE: 20 L, TENSÃO ALIMENTAÇÃO: 220 V, CARACTERÍSTICAS ADICIONAIS: BOCAIS, PROLONGADOR E FILTRO DE PAPEL, POTÊNCIA: 1.200 W</t>
  </si>
  <si>
    <t>ROÇADEIRA MANUAL TIPO MOTOR: GASOLINA, POTÊNCIA MOTOR: 1,7 KW, TIPO CORTADOR: LÂMINA 3 PONTAS, ROTAÇÃO: 12.50, RPM, TIPO EMPUNHADEIRA: ALÇA REGULÁVEL /CINTURÃO DUPLO, ERGONÔMICO , CARACTERÍSTICAS ADICIONAIS: TANQUE COMBUSTÍVEL: 0,58 L /IGNIÇÃO ELETRÔNICA</t>
  </si>
  <si>
    <t>UNIDADE </t>
  </si>
  <si>
    <t>ROÇADEIRA MANUAL, TIPO MOTOR:ELÉTRICO, POTÊNCIA MOTOR:1 HP, TIPO CORTADOR: FIO NÁILON E /OU LÂMINA AÇO, ROTAÇÃO: 9.000 RPM, TENSÃO ALIMENTAÇÃO: 220 V, PESO APROXIMADO: 5 KG, TIPO EMPUNHADEIRA: GUIDÕES AJUSTÁVEIS, COR: VERMELHA</t>
  </si>
  <si>
    <t>SOPRADOR TIPO: PORTÁTIL, ACIONAMENTO: GASOLINA, POTÊNCIA: 2.5 HP, VOLUME AR: 29 M3/MIN, APLICAÇÃO: REMOÇÃO DE FOLHAS DE ÁRVORES , CARACTERÍSTICAS ADICIONAIS: MOTOR 2 TEMPOS, VELOCIDADE: 7.200 RPM SOPRADOR TIPO: PORTÁTIL, ACIONAMENTO: GASOLINA, POTÊNCIA: 2.5 HP, VOLUME AR: 29 M3/MIN, APLICAÇÃO: REMOÇÃO DE FOLHAS DE ÁRVORES, CARACTERÍSTICAS ADICIONAIS: MOTOR 2 TEMPOS, VELOCIDADE: 7.200 RP</t>
  </si>
  <si>
    <t>CARRINHO MÃO MATERIAL CAÇAMBA: CHAPA AÇO GALVANIZADO , MATERIAL PÉS: FERRO , QUANTIDADE RODA: 1 UN, TIPO RODA: PNEU COM CÂMARA, CAPACIDADE CAÇAMBA: 100</t>
  </si>
  <si>
    <t>ASPERSOR MATERIAL: TERMOPLÁSTICO, DIÂMETRO: 1 POL, QUANTIDADE SAÍDA: 2, TIPO: IMPACTO, PRESSÃO: 16 A 35 MCA, VAZÃO: 1,44 A 1,86 M3/H, CARACTERÍSTICAS ADICIONAIS: DIÂMETRO IRRIGADO 20 A 24 M</t>
  </si>
  <si>
    <t>COMPRESSOR DE AR, PRESSÃO MÁXIMA: 40 LBF /POL2, POTÊNCIA MOTOR: 1/4 HP, VAZÃO: 16 L/MIN, TENSÃO: 220 V, CARACTERÍSTICAS ADICIONAIS: PORTÁTIL, COM MANGUEIRA ESPIRAL 3M E DESLOCAMENTO, APLICAÇÃO: LIMPEZA EQUIPAMENTOS ELETRÔNICOS. CARACTERÍSTICAS COMPLEMENTARES CAPACIDADE DE PRODUÇÃO DE AR: 2,3 PCM, ROTAÇÃO (RPM): 1.750/MIN, CONEXÃO DE SAÍDA: 1/4" NPT MACHO, FREQUÊNCIA: 60 HZ, MASSA APROXIMADA (PESO): 9.77 KG.</t>
  </si>
  <si>
    <t>Servente de Limpeza</t>
  </si>
  <si>
    <t>SERVENTE DE LIMPEZA I (ÁREAS INTERNAS)</t>
  </si>
  <si>
    <t>SERVENTE DE LIMPEZA II (ÁREAS EXTERNAS)</t>
  </si>
  <si>
    <t>Valor total dos uniformes fornecidos ao empregado durante a vigência do contrato:</t>
  </si>
  <si>
    <t>Valor total dos materiais fornecidos a todos os empregados da categoria profissional durante a vigência do contrato:</t>
  </si>
  <si>
    <t>Valor total dos equipamentos fornecidos a todos os empregados da categoria profissional durante a vigência do contrato:</t>
  </si>
  <si>
    <t>Materiais (188,76 h)</t>
  </si>
  <si>
    <t>Equipamentos (188,76 h)</t>
  </si>
  <si>
    <t>Total (188,76 h)</t>
  </si>
  <si>
    <t>Produtividade por Servente (em metros quadrados)</t>
  </si>
  <si>
    <t>LUVA BORRACHA, MATERIAL: LÁTEX, TAMANHO: VARIADO, CARACTERÍSTICAS ADICIONAIS: ANATÔMICA, ANTIDERRAPANTE, TIPO: CANO LONGO, CARACTERÍSTICAS COMPLEMENTARES: APLICAÇÃO: LIMPEZA GERAL E MANUSEIO DE PRODUTOS QUÍMICOS DOMISSANITÁRIOS, RESISTENTE À ABRASÃO, CORTES, RASGOS E PERFURAÇÕES, ESPESSURA: 0,70MM, REFORÇADA COM NEOPRENE</t>
  </si>
  <si>
    <t>DESODORANTE / AROMATIZANTE DE AMBIENTE, TIPO: AEROSOL, AROMA: VARIADO, USO: GERAL, CARACTERÍSTICAS ADICIONAIS: INGREDIENTE ATIVO, SOLUBILIZANTE, COADJUVANTE, SPRAY. ODORIZADOR AEROSSOL QUE ELIMINE RAPIDAMENTE OS ODORES DESAGRADÁVEIS DO AMBIENTE, COM AÇÃO RÁPIDA E DURAÇÃO DO PERFUME DE UMA HORA. COMPOSIÇÃO: COADJUVANTES, ESTABILIZANTES, CORANTE E FRAGRÂNCIA</t>
  </si>
  <si>
    <t>ROLO 300 METROS</t>
  </si>
  <si>
    <t>SABONETE LÍQUIDO, ASPECTO FÍSICO: LÍQUIDO VISCOSO PEROLADO, COR: VARIADA, ACIDEZ: 8 A 9,50, APLICAÇÃO: INDUSTRIAL, CARACTERÍSTICAS ADICIONAIS: TEOR ATIVO 14 A 16 PORCENTO, AROMA: VARIADO. ASPECTO: LÍQUIDO VISCOSO, PH: 6,0 A 8,0, ODOR: CARACTERÍSTICO DA ESSÊNCIA, DENSIDADE A 20°C: 1,010 A 1,030 G/CM3, VISCOSIDADE 2440 A 3170 MPAS. DEVE SER GLICERINADO, LIVRE DE PARABENOS, DERMATOLOGICAMENTE TESTADO, HIPOALERGÊNICO E NÃO TESTADO EM ANIMAIS.</t>
  </si>
  <si>
    <t>ESCOVA LIMPEZA GERAL, MATERIAL CORPO: PLÁSTICO, MATERIAL CERDAS: NÁILON, CARACTERÍSTICAS ADICIONAIS: FORMATO ARREDONDADO, APLICAÇÃO: VASO SANITÁRIO, CARACTERÍSTICAS COMPLEMENTARES: COMPRIMENTO: 40CM, LARGURA: 15CM, ALTURA: 15CM</t>
  </si>
  <si>
    <t>DISPENSER HIGIENIZADOR, MATERIAL: PLÁSTICO ABS, CAPACIDADE: 800 ML, TIPO FIXAÇÃO: PAREDE, COR: BRANCA, APLICAÇÃO: MÃOS, CARACTERÍSTICAS ADICIONAIS: VISOR FRONTAL PARA ÁLCOOL GEL OU SABONETE LÍQUIDO</t>
  </si>
  <si>
    <t>EMBALAGEM 200 ML</t>
  </si>
  <si>
    <t>FRASCO 200 ML</t>
  </si>
  <si>
    <t>LIMPADOR VIDRO MATERIAL CABO: PVC, MATERIAL BASE: POLIPROPILENO, COMPRIMENTO CABO: 45 CM, COMPRIMENTO BASE: 20,50 CM, CARACTERÍSTICAS ADICIONAIS: 2 LADOS: BORRACHA ESPECIAL E ESPONJA SINTÉTICA: COM EXTENSOR</t>
  </si>
  <si>
    <t>LIMPA-VIDRO, ASPECTO FÍSICO LÍQUIDO, COMPOSIÇÃO BUTIL ÉTER-TRIPOLIFOSFATO DE SÓDIO, ETANOL 14 %.</t>
  </si>
  <si>
    <t>ESCADA EXTENSÍVEL DE ALUMÍNIO - ESCADA EXTENSÍVEL DE ALUMÍNIO, CAPACIDADE 120 KG, TIPO SAPATA BORRACHA ANTIDERRAPANTE, TIPO DEGRAUS (2 X 6) PLANO ESTRIADO, QUANTIDADE DEGRAUS 12 UN,ALTURA FECHADA 2,10 M, ALTURA ABERTA 1,90 M, MATERIAL ALUMÍNIO, ALTURA ESTENDIDA 3,30 M, CARACTERÍSTICAS ADICIONAIS RODÍZIOS NA PARTE SUPERIOR</t>
  </si>
  <si>
    <t>SERVENTE DE LIMPEZA III (ESQUADRIAS EXTERNAS)</t>
  </si>
  <si>
    <t>Equipamentos de Proteção Individual</t>
  </si>
  <si>
    <t>Valor total dos equipamentos de proteção individual fornecidos ao empregado durante a vigência do contrato:</t>
  </si>
  <si>
    <t>Área física a ser limpa (em metros quadrados)</t>
  </si>
  <si>
    <t>DISPENSER PAPEL HIGIÊNICO, MATERIAL BASE: PLÁSTICO ABS, TIPO: DE PAREDE, COR: BRANCO, CARACTERÍSTICAS ADICIONAIS: TRAVA PARA ROLO DE ATÉ 300 M, ALTURA: 27 CM, LARGURA: 27 CM, PROFUNDIDADE: 12,50 CM</t>
  </si>
  <si>
    <t>Proposta Inicial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</si>
</sst>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quot;R$ &quot;* #,##0.00_);_(&quot;R$ &quot;* \(#,##0.00\);_(&quot;R$ &quot;* &quot;-&quot;??_);_(@_)"/>
    <numFmt numFmtId="165" formatCode="&quot;R$&quot;\ #,##0.00"/>
    <numFmt numFmtId="166" formatCode="0.000%"/>
    <numFmt numFmtId="167" formatCode="0.0000%"/>
    <numFmt numFmtId="168" formatCode="0.0"/>
    <numFmt numFmtId="169" formatCode="_(&quot;R$ &quot;* #,##0.0000_);_(&quot;R$ &quot;* \(#,##0.0000\);_(&quot;R$ &quot;* &quot;-&quot;??_);_(@_)"/>
    <numFmt numFmtId="170" formatCode="0.00000000"/>
    <numFmt numFmtId="171" formatCode="0.0000"/>
  </numFmts>
  <fonts count="13" x14ac:knownFonts="1">
    <font>
      <sz val="11"/>
      <color theme="1"/>
      <name val="Calibri"/>
      <family val="2"/>
      <scheme val="minor"/>
    </font>
    <font>
      <sz val="11"/>
      <color indexed="8"/>
      <name val="Calibri"/>
      <family val="2"/>
    </font>
    <font>
      <sz val="8"/>
      <name val="Calibri"/>
      <family val="2"/>
      <scheme val="minor"/>
    </font>
    <font>
      <b/>
      <sz val="8"/>
      <color theme="1"/>
      <name val="Times New Roman"/>
      <family val="1"/>
    </font>
    <font>
      <sz val="8"/>
      <color theme="1"/>
      <name val="Times New Roman"/>
      <family val="1"/>
    </font>
    <font>
      <sz val="8"/>
      <name val="Times New Roman"/>
      <family val="1"/>
    </font>
    <font>
      <b/>
      <sz val="8"/>
      <color indexed="8"/>
      <name val="Times New Roman"/>
      <family val="1"/>
    </font>
    <font>
      <b/>
      <sz val="8"/>
      <name val="Times New Roman"/>
      <family val="1"/>
    </font>
    <font>
      <b/>
      <i/>
      <sz val="8"/>
      <name val="Times New Roman"/>
      <family val="1"/>
    </font>
    <font>
      <i/>
      <sz val="8"/>
      <name val="Times New Roman"/>
      <family val="1"/>
    </font>
    <font>
      <u/>
      <sz val="8"/>
      <name val="Times New Roman"/>
      <family val="1"/>
    </font>
    <font>
      <sz val="8"/>
      <color rgb="FF000000"/>
      <name val="Times New Roman"/>
      <family val="1"/>
    </font>
    <font>
      <b/>
      <sz val="8"/>
      <color rgb="FF00000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hair">
        <color theme="0" tint="-0.499984740745262"/>
      </top>
      <bottom style="hair">
        <color theme="0" tint="-0.499984740745262"/>
      </bottom>
      <diagonal/>
    </border>
    <border>
      <left/>
      <right/>
      <top/>
      <bottom style="hair">
        <color theme="0" tint="-0.499984740745262"/>
      </bottom>
      <diagonal/>
    </border>
    <border>
      <left/>
      <right/>
      <top style="thin">
        <color theme="0" tint="-0.499984740745262"/>
      </top>
      <bottom/>
      <diagonal/>
    </border>
    <border>
      <left/>
      <right/>
      <top style="hair">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s>
  <cellStyleXfs count="2">
    <xf numFmtId="0" fontId="0" fillId="0" borderId="0"/>
    <xf numFmtId="9" fontId="1" fillId="0" borderId="0" applyFont="0" applyFill="0" applyBorder="0" applyAlignment="0" applyProtection="0"/>
  </cellStyleXfs>
  <cellXfs count="119">
    <xf numFmtId="0" fontId="0" fillId="0" borderId="0" xfId="0"/>
    <xf numFmtId="0" fontId="5" fillId="0" borderId="0" xfId="0" applyFont="1" applyAlignment="1">
      <alignment horizontal="left" vertical="center" wrapText="1"/>
    </xf>
    <xf numFmtId="0" fontId="5" fillId="0" borderId="3" xfId="0" applyFont="1" applyBorder="1" applyAlignment="1">
      <alignment horizontal="left" vertical="center" wrapText="1"/>
    </xf>
    <xf numFmtId="0" fontId="7" fillId="0" borderId="0" xfId="0" applyFont="1" applyAlignment="1">
      <alignment horizontal="left" vertical="center" wrapText="1"/>
    </xf>
    <xf numFmtId="0" fontId="7" fillId="0" borderId="3" xfId="0" applyFont="1" applyBorder="1" applyAlignment="1">
      <alignment horizontal="left" vertical="center" wrapText="1"/>
    </xf>
    <xf numFmtId="164" fontId="5" fillId="2" borderId="3" xfId="0" applyNumberFormat="1" applyFont="1" applyFill="1" applyBorder="1" applyAlignment="1" applyProtection="1">
      <alignment horizontal="left" vertical="center" wrapText="1"/>
      <protection locked="0"/>
    </xf>
    <xf numFmtId="166" fontId="5" fillId="2" borderId="3" xfId="0" applyNumberFormat="1" applyFont="1" applyFill="1" applyBorder="1" applyAlignment="1" applyProtection="1">
      <alignment horizontal="left" vertical="center" wrapText="1"/>
      <protection locked="0"/>
    </xf>
    <xf numFmtId="164" fontId="5" fillId="0" borderId="3" xfId="0" applyNumberFormat="1" applyFont="1" applyBorder="1" applyAlignment="1">
      <alignment horizontal="left" vertical="center" wrapText="1"/>
    </xf>
    <xf numFmtId="10" fontId="5" fillId="2" borderId="3" xfId="0" applyNumberFormat="1" applyFont="1" applyFill="1" applyBorder="1" applyAlignment="1" applyProtection="1">
      <alignment horizontal="left" vertical="center" wrapText="1"/>
      <protection locked="0"/>
    </xf>
    <xf numFmtId="167" fontId="5" fillId="2" borderId="3" xfId="0" applyNumberFormat="1" applyFont="1" applyFill="1" applyBorder="1" applyAlignment="1" applyProtection="1">
      <alignment horizontal="left" vertical="center" wrapText="1"/>
      <protection locked="0"/>
    </xf>
    <xf numFmtId="164" fontId="7" fillId="0" borderId="1" xfId="0" applyNumberFormat="1" applyFont="1" applyBorder="1" applyAlignment="1">
      <alignment horizontal="left" vertical="center" wrapText="1"/>
    </xf>
    <xf numFmtId="169" fontId="9" fillId="2" borderId="7" xfId="0" applyNumberFormat="1" applyFont="1" applyFill="1" applyBorder="1" applyAlignment="1" applyProtection="1">
      <alignment horizontal="left" vertical="center" wrapText="1"/>
      <protection locked="0"/>
    </xf>
    <xf numFmtId="1" fontId="9" fillId="2" borderId="8" xfId="0" applyNumberFormat="1" applyFont="1" applyFill="1" applyBorder="1" applyAlignment="1" applyProtection="1">
      <alignment horizontal="left" vertical="center" wrapText="1"/>
      <protection locked="0"/>
    </xf>
    <xf numFmtId="164" fontId="9" fillId="2" borderId="7" xfId="0" applyNumberFormat="1" applyFont="1" applyFill="1" applyBorder="1" applyAlignment="1" applyProtection="1">
      <alignment horizontal="left" vertical="center" wrapText="1"/>
      <protection locked="0"/>
    </xf>
    <xf numFmtId="1" fontId="9" fillId="2" borderId="7" xfId="0" applyNumberFormat="1" applyFont="1" applyFill="1" applyBorder="1" applyAlignment="1" applyProtection="1">
      <alignment horizontal="left" vertical="center" wrapText="1"/>
      <protection locked="0"/>
    </xf>
    <xf numFmtId="166" fontId="9" fillId="2" borderId="7" xfId="0" applyNumberFormat="1" applyFont="1" applyFill="1" applyBorder="1" applyAlignment="1" applyProtection="1">
      <alignment horizontal="left" vertical="center" wrapText="1"/>
      <protection locked="0"/>
    </xf>
    <xf numFmtId="166" fontId="9" fillId="2" borderId="8" xfId="0" applyNumberFormat="1" applyFont="1" applyFill="1" applyBorder="1" applyAlignment="1" applyProtection="1">
      <alignment horizontal="left" vertical="center" wrapText="1"/>
      <protection locked="0"/>
    </xf>
    <xf numFmtId="164" fontId="9" fillId="2" borderId="8" xfId="0" applyNumberFormat="1" applyFont="1" applyFill="1" applyBorder="1" applyAlignment="1" applyProtection="1">
      <alignment horizontal="left" vertical="center" wrapText="1"/>
      <protection locked="0"/>
    </xf>
    <xf numFmtId="168" fontId="9" fillId="2" borderId="7" xfId="0" applyNumberFormat="1" applyFont="1" applyFill="1" applyBorder="1" applyAlignment="1" applyProtection="1">
      <alignment horizontal="left" vertical="center" wrapText="1"/>
      <protection locked="0"/>
    </xf>
    <xf numFmtId="2" fontId="9" fillId="2" borderId="8" xfId="0" applyNumberFormat="1" applyFont="1" applyFill="1" applyBorder="1" applyAlignment="1" applyProtection="1">
      <alignment horizontal="left" vertical="center" wrapText="1"/>
      <protection locked="0"/>
    </xf>
    <xf numFmtId="0" fontId="3"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left"/>
    </xf>
    <xf numFmtId="0" fontId="11" fillId="0" borderId="0" xfId="0" applyFont="1" applyAlignment="1">
      <alignment horizontal="left" vertical="center" wrapText="1"/>
    </xf>
    <xf numFmtId="0" fontId="12" fillId="0" borderId="0" xfId="0" applyFont="1" applyAlignment="1">
      <alignment horizontal="left" vertical="center" wrapText="1"/>
    </xf>
    <xf numFmtId="43" fontId="5" fillId="0" borderId="0" xfId="0" applyNumberFormat="1" applyFont="1" applyAlignment="1">
      <alignment horizontal="left" vertical="center" wrapText="1"/>
    </xf>
    <xf numFmtId="0" fontId="11" fillId="0" borderId="0" xfId="0" applyFont="1" applyAlignment="1">
      <alignment vertical="center" wrapText="1"/>
    </xf>
    <xf numFmtId="164" fontId="7" fillId="0" borderId="3" xfId="0" applyNumberFormat="1" applyFont="1" applyBorder="1" applyAlignment="1">
      <alignment horizontal="left" vertical="center" wrapText="1"/>
    </xf>
    <xf numFmtId="0" fontId="11" fillId="3" borderId="3" xfId="0" applyFont="1" applyFill="1" applyBorder="1" applyAlignment="1">
      <alignment horizontal="left" vertical="center" wrapText="1"/>
    </xf>
    <xf numFmtId="0" fontId="12" fillId="3" borderId="3" xfId="0" applyFont="1" applyFill="1" applyBorder="1" applyAlignment="1">
      <alignment horizontal="left" vertical="center" wrapText="1"/>
    </xf>
    <xf numFmtId="0" fontId="12" fillId="0" borderId="3" xfId="0" applyFont="1" applyBorder="1" applyAlignment="1">
      <alignment horizontal="left" vertical="center" wrapText="1"/>
    </xf>
    <xf numFmtId="0" fontId="11" fillId="0" borderId="3" xfId="0" applyFont="1" applyBorder="1" applyAlignment="1">
      <alignment horizontal="left" vertical="center" wrapText="1"/>
    </xf>
    <xf numFmtId="169" fontId="5" fillId="0" borderId="3" xfId="0" applyNumberFormat="1" applyFont="1" applyBorder="1" applyAlignment="1">
      <alignment horizontal="left" vertical="center" wrapText="1"/>
    </xf>
    <xf numFmtId="169" fontId="7" fillId="0" borderId="3" xfId="0" applyNumberFormat="1" applyFont="1" applyBorder="1" applyAlignment="1">
      <alignment horizontal="left" vertical="center" wrapText="1"/>
    </xf>
    <xf numFmtId="170" fontId="11" fillId="3" borderId="3" xfId="0" applyNumberFormat="1" applyFont="1" applyFill="1" applyBorder="1" applyAlignment="1">
      <alignment horizontal="left" vertical="center" wrapText="1"/>
    </xf>
    <xf numFmtId="0" fontId="4" fillId="0" borderId="0" xfId="0" applyFont="1" applyAlignment="1">
      <alignment horizontal="left" vertical="center"/>
    </xf>
    <xf numFmtId="4" fontId="12" fillId="3" borderId="3" xfId="0" applyNumberFormat="1" applyFont="1" applyFill="1" applyBorder="1" applyAlignment="1">
      <alignment horizontal="left" vertical="center" wrapText="1"/>
    </xf>
    <xf numFmtId="0" fontId="4" fillId="0" borderId="3" xfId="0" applyFont="1" applyBorder="1" applyAlignment="1">
      <alignment horizontal="left" vertical="center" wrapText="1"/>
    </xf>
    <xf numFmtId="0" fontId="8" fillId="0" borderId="7"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166" fontId="7" fillId="0" borderId="3" xfId="0" applyNumberFormat="1" applyFont="1" applyBorder="1" applyAlignment="1">
      <alignment horizontal="left" vertical="center" wrapText="1"/>
    </xf>
    <xf numFmtId="0" fontId="9" fillId="0" borderId="0" xfId="0" applyFont="1" applyAlignment="1">
      <alignment horizontal="left" vertical="center" wrapText="1"/>
    </xf>
    <xf numFmtId="0" fontId="5" fillId="0" borderId="3" xfId="0" applyFont="1" applyBorder="1" applyAlignment="1">
      <alignment vertical="center" wrapText="1"/>
    </xf>
    <xf numFmtId="164" fontId="8" fillId="0" borderId="8" xfId="0" applyNumberFormat="1" applyFont="1" applyBorder="1" applyAlignment="1">
      <alignment horizontal="left" vertical="center" wrapText="1"/>
    </xf>
    <xf numFmtId="0" fontId="8" fillId="0" borderId="0" xfId="0" applyFont="1" applyAlignment="1">
      <alignment horizontal="left" vertical="center" wrapText="1"/>
    </xf>
    <xf numFmtId="0" fontId="9" fillId="0" borderId="7" xfId="0" applyFont="1" applyBorder="1" applyAlignment="1">
      <alignment horizontal="left" vertical="center" wrapText="1"/>
    </xf>
    <xf numFmtId="164" fontId="9" fillId="0" borderId="7" xfId="0" applyNumberFormat="1" applyFont="1" applyBorder="1" applyAlignment="1">
      <alignment horizontal="left" vertical="center" wrapText="1"/>
    </xf>
    <xf numFmtId="164" fontId="9" fillId="0" borderId="0" xfId="0" applyNumberFormat="1" applyFont="1" applyAlignment="1">
      <alignment horizontal="left" vertical="center" wrapText="1"/>
    </xf>
    <xf numFmtId="169" fontId="9" fillId="0" borderId="0" xfId="0" applyNumberFormat="1" applyFont="1" applyAlignment="1">
      <alignment horizontal="left" vertical="center" wrapText="1"/>
    </xf>
    <xf numFmtId="164" fontId="7" fillId="0" borderId="8" xfId="0" applyNumberFormat="1" applyFont="1" applyBorder="1" applyAlignment="1">
      <alignment horizontal="left" vertical="center" wrapText="1"/>
    </xf>
    <xf numFmtId="164" fontId="5" fillId="0" borderId="7" xfId="0" applyNumberFormat="1" applyFont="1" applyBorder="1" applyAlignment="1">
      <alignment horizontal="left" vertical="center" wrapText="1"/>
    </xf>
    <xf numFmtId="164" fontId="5" fillId="0" borderId="0" xfId="0" applyNumberFormat="1" applyFont="1" applyAlignment="1">
      <alignment horizontal="left" vertical="center" wrapText="1"/>
    </xf>
    <xf numFmtId="10" fontId="5" fillId="0" borderId="3" xfId="0" applyNumberFormat="1"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169" fontId="5" fillId="2" borderId="7" xfId="0" applyNumberFormat="1" applyFont="1" applyFill="1" applyBorder="1" applyAlignment="1" applyProtection="1">
      <alignment horizontal="left" vertical="center" wrapText="1"/>
      <protection locked="0"/>
    </xf>
    <xf numFmtId="0" fontId="5" fillId="0" borderId="4" xfId="0" applyFont="1" applyBorder="1" applyAlignment="1">
      <alignment vertical="center" wrapText="1"/>
    </xf>
    <xf numFmtId="171" fontId="4" fillId="0" borderId="3" xfId="0" applyNumberFormat="1" applyFont="1" applyBorder="1" applyAlignment="1">
      <alignment horizontal="left" vertical="center" wrapText="1"/>
    </xf>
    <xf numFmtId="3" fontId="5" fillId="2" borderId="3" xfId="0" applyNumberFormat="1" applyFont="1" applyFill="1" applyBorder="1" applyAlignment="1" applyProtection="1">
      <alignment horizontal="left" vertical="center" wrapText="1"/>
      <protection locked="0"/>
    </xf>
    <xf numFmtId="4" fontId="4" fillId="0" borderId="3" xfId="0" applyNumberFormat="1" applyFont="1" applyBorder="1" applyAlignment="1">
      <alignment horizontal="left" vertical="center" wrapText="1"/>
    </xf>
    <xf numFmtId="171" fontId="5" fillId="0" borderId="3" xfId="0" applyNumberFormat="1" applyFont="1" applyBorder="1" applyAlignment="1">
      <alignment horizontal="left" vertical="center" wrapText="1"/>
    </xf>
    <xf numFmtId="2" fontId="5" fillId="0" borderId="11" xfId="0" applyNumberFormat="1" applyFont="1" applyBorder="1" applyAlignment="1">
      <alignment horizontal="left" vertical="center" wrapText="1"/>
    </xf>
    <xf numFmtId="171" fontId="5" fillId="0" borderId="11" xfId="0" applyNumberFormat="1" applyFont="1" applyBorder="1" applyAlignment="1">
      <alignment horizontal="left"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8" fillId="0" borderId="10" xfId="0" applyFont="1" applyBorder="1" applyAlignment="1">
      <alignment vertical="center" wrapText="1"/>
    </xf>
    <xf numFmtId="0" fontId="8" fillId="0" borderId="0" xfId="0" applyFont="1" applyAlignment="1">
      <alignmen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3" fillId="0" borderId="0" xfId="0" applyFont="1" applyAlignment="1">
      <alignment horizontal="left" vertical="center" wrapText="1"/>
    </xf>
    <xf numFmtId="0" fontId="7" fillId="0" borderId="0" xfId="0" applyFont="1" applyAlignment="1">
      <alignment horizontal="left" vertical="center" wrapText="1"/>
    </xf>
    <xf numFmtId="0" fontId="6" fillId="0" borderId="2" xfId="0" applyFont="1" applyBorder="1" applyAlignment="1">
      <alignment horizontal="left" vertical="center" wrapText="1"/>
    </xf>
    <xf numFmtId="0" fontId="6" fillId="0" borderId="0" xfId="0" applyFont="1" applyAlignment="1">
      <alignment horizontal="left" vertical="center" wrapText="1"/>
    </xf>
    <xf numFmtId="0" fontId="5" fillId="2" borderId="0" xfId="0" applyFont="1" applyFill="1" applyAlignment="1" applyProtection="1">
      <alignment horizontal="left" vertical="center" wrapText="1"/>
      <protection locked="0"/>
    </xf>
    <xf numFmtId="14" fontId="5" fillId="2" borderId="0" xfId="0" applyNumberFormat="1" applyFont="1" applyFill="1" applyAlignment="1" applyProtection="1">
      <alignment horizontal="left" vertical="center" wrapText="1"/>
      <protection locked="0"/>
    </xf>
    <xf numFmtId="0" fontId="8" fillId="0" borderId="8"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0" xfId="0" applyFont="1" applyAlignment="1">
      <alignment horizontal="left" vertical="center" wrapText="1"/>
    </xf>
    <xf numFmtId="0" fontId="8" fillId="0" borderId="7" xfId="0" applyFont="1" applyBorder="1" applyAlignment="1">
      <alignment horizontal="left" vertical="center" wrapText="1"/>
    </xf>
    <xf numFmtId="0" fontId="7" fillId="0" borderId="3" xfId="0" applyFont="1" applyBorder="1" applyAlignment="1">
      <alignment horizontal="left" vertical="center" wrapText="1"/>
    </xf>
    <xf numFmtId="0" fontId="5" fillId="0" borderId="3" xfId="0" applyFont="1" applyBorder="1" applyAlignment="1">
      <alignment horizontal="left" vertical="center" wrapText="1"/>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165" fontId="5" fillId="2" borderId="5" xfId="0" applyNumberFormat="1" applyFont="1" applyFill="1" applyBorder="1" applyAlignment="1" applyProtection="1">
      <alignment horizontal="left" vertical="center"/>
      <protection locked="0"/>
    </xf>
    <xf numFmtId="165" fontId="5" fillId="2" borderId="6" xfId="0" applyNumberFormat="1" applyFont="1" applyFill="1" applyBorder="1" applyAlignment="1" applyProtection="1">
      <alignment horizontal="left" vertical="center"/>
      <protection locked="0"/>
    </xf>
    <xf numFmtId="0" fontId="5" fillId="2" borderId="5" xfId="0" applyFont="1" applyFill="1" applyBorder="1" applyAlignment="1" applyProtection="1">
      <alignment horizontal="left" vertical="center"/>
      <protection locked="0"/>
    </xf>
    <xf numFmtId="0" fontId="5" fillId="2" borderId="6" xfId="0" applyFont="1" applyFill="1" applyBorder="1" applyAlignment="1" applyProtection="1">
      <alignment horizontal="left" vertical="center"/>
      <protection locked="0"/>
    </xf>
    <xf numFmtId="14" fontId="5" fillId="2" borderId="5" xfId="0" applyNumberFormat="1" applyFont="1" applyFill="1" applyBorder="1" applyAlignment="1" applyProtection="1">
      <alignment horizontal="left" vertical="center"/>
      <protection locked="0"/>
    </xf>
    <xf numFmtId="14" fontId="5" fillId="2" borderId="6" xfId="0" applyNumberFormat="1" applyFont="1" applyFill="1" applyBorder="1" applyAlignment="1" applyProtection="1">
      <alignment horizontal="left" vertical="center"/>
      <protection locked="0"/>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2" borderId="4"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7" fillId="0" borderId="9" xfId="0" applyFont="1" applyBorder="1" applyAlignment="1">
      <alignment horizontal="left" vertical="center" wrapText="1"/>
    </xf>
    <xf numFmtId="0" fontId="5" fillId="0" borderId="9" xfId="0" applyFont="1" applyBorder="1" applyAlignment="1">
      <alignment horizontal="left" vertical="center" wrapText="1"/>
    </xf>
    <xf numFmtId="0" fontId="11" fillId="0" borderId="0" xfId="0" applyFont="1" applyAlignment="1">
      <alignment horizontal="left" vertical="center" wrapText="1"/>
    </xf>
    <xf numFmtId="0" fontId="12" fillId="0" borderId="0" xfId="0" applyFont="1" applyAlignment="1">
      <alignment horizontal="left" vertical="center" wrapText="1"/>
    </xf>
    <xf numFmtId="0" fontId="11" fillId="0" borderId="3" xfId="0" applyFont="1" applyBorder="1" applyAlignment="1">
      <alignment horizontal="left" vertical="center" wrapText="1"/>
    </xf>
    <xf numFmtId="0" fontId="12" fillId="0" borderId="3" xfId="0" applyFont="1" applyBorder="1" applyAlignment="1">
      <alignment horizontal="left" vertical="center" wrapText="1"/>
    </xf>
    <xf numFmtId="0" fontId="11" fillId="3" borderId="3" xfId="0" applyFont="1" applyFill="1" applyBorder="1" applyAlignment="1">
      <alignment horizontal="left" vertical="center" wrapText="1"/>
    </xf>
    <xf numFmtId="0" fontId="12"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12" fillId="3" borderId="4"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2" fillId="3" borderId="6" xfId="0" applyFont="1" applyFill="1" applyBorder="1" applyAlignment="1">
      <alignment horizontal="left" vertical="center" wrapText="1"/>
    </xf>
  </cellXfs>
  <cellStyles count="2">
    <cellStyle name="Normal" xfId="0" builtinId="0"/>
    <cellStyle name="Porcentagem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pageSetUpPr fitToPage="1"/>
  </sheetPr>
  <dimension ref="A1:E23"/>
  <sheetViews>
    <sheetView showGridLines="0" tabSelected="1" zoomScaleNormal="100" zoomScaleSheetLayoutView="100" workbookViewId="0">
      <selection sqref="A1:E1"/>
    </sheetView>
  </sheetViews>
  <sheetFormatPr defaultRowHeight="11.25" x14ac:dyDescent="0.25"/>
  <cols>
    <col min="1" max="1" width="50.7109375" style="21" customWidth="1"/>
    <col min="2" max="2" width="18.7109375" style="21" customWidth="1"/>
    <col min="3" max="3" width="22.7109375" style="21" customWidth="1"/>
    <col min="4" max="5" width="25.7109375" style="21" customWidth="1"/>
    <col min="6" max="6" width="10" style="21" bestFit="1" customWidth="1"/>
    <col min="7" max="16384" width="9.140625" style="21"/>
  </cols>
  <sheetData>
    <row r="1" spans="1:5" x14ac:dyDescent="0.25">
      <c r="A1" s="74" t="s">
        <v>0</v>
      </c>
      <c r="B1" s="74"/>
      <c r="C1" s="74"/>
      <c r="D1" s="74"/>
      <c r="E1" s="74"/>
    </row>
    <row r="2" spans="1:5" x14ac:dyDescent="0.25">
      <c r="A2" s="1" t="s">
        <v>1</v>
      </c>
      <c r="B2" s="78" t="s">
        <v>339</v>
      </c>
      <c r="C2" s="78"/>
      <c r="D2" s="78"/>
      <c r="E2" s="78"/>
    </row>
    <row r="3" spans="1:5" x14ac:dyDescent="0.25">
      <c r="A3" s="1" t="s">
        <v>2</v>
      </c>
      <c r="B3" s="79"/>
      <c r="C3" s="79"/>
      <c r="D3" s="79"/>
      <c r="E3" s="79"/>
    </row>
    <row r="4" spans="1:5" x14ac:dyDescent="0.25">
      <c r="A4" s="20"/>
      <c r="B4" s="20"/>
      <c r="C4" s="20"/>
    </row>
    <row r="5" spans="1:5" x14ac:dyDescent="0.25">
      <c r="A5" s="76" t="s">
        <v>3</v>
      </c>
      <c r="B5" s="77"/>
      <c r="C5" s="77"/>
      <c r="D5" s="77"/>
      <c r="E5" s="77"/>
    </row>
    <row r="6" spans="1:5" x14ac:dyDescent="0.25">
      <c r="A6" s="1" t="s">
        <v>4</v>
      </c>
      <c r="B6" s="78" t="s">
        <v>121</v>
      </c>
      <c r="C6" s="78"/>
      <c r="D6" s="78"/>
      <c r="E6" s="78"/>
    </row>
    <row r="7" spans="1:5" ht="11.25" customHeight="1" x14ac:dyDescent="0.25">
      <c r="A7" s="1" t="s">
        <v>5</v>
      </c>
      <c r="B7" s="78"/>
      <c r="C7" s="78"/>
      <c r="D7" s="78"/>
      <c r="E7" s="78"/>
    </row>
    <row r="8" spans="1:5" x14ac:dyDescent="0.25">
      <c r="A8" s="1" t="s">
        <v>6</v>
      </c>
      <c r="B8" s="78">
        <v>12</v>
      </c>
      <c r="C8" s="78"/>
      <c r="D8" s="78"/>
      <c r="E8" s="78"/>
    </row>
    <row r="9" spans="1:5" x14ac:dyDescent="0.25">
      <c r="A9" s="1"/>
      <c r="B9" s="1"/>
      <c r="C9" s="1"/>
      <c r="D9" s="1"/>
    </row>
    <row r="10" spans="1:5" x14ac:dyDescent="0.25">
      <c r="A10" s="75" t="s">
        <v>7</v>
      </c>
      <c r="B10" s="75"/>
      <c r="C10" s="75"/>
      <c r="D10" s="75"/>
      <c r="E10" s="75"/>
    </row>
    <row r="11" spans="1:5" ht="11.25" customHeight="1" x14ac:dyDescent="0.25">
      <c r="A11" s="70" t="s">
        <v>8</v>
      </c>
      <c r="B11" s="70" t="s">
        <v>337</v>
      </c>
      <c r="C11" s="71" t="s">
        <v>322</v>
      </c>
      <c r="D11" s="72" t="s">
        <v>156</v>
      </c>
      <c r="E11" s="73"/>
    </row>
    <row r="12" spans="1:5" x14ac:dyDescent="0.25">
      <c r="A12" s="70"/>
      <c r="B12" s="70"/>
      <c r="C12" s="71"/>
      <c r="D12" s="66" t="s">
        <v>152</v>
      </c>
      <c r="E12" s="67" t="s">
        <v>313</v>
      </c>
    </row>
    <row r="13" spans="1:5" ht="33.75" x14ac:dyDescent="0.25">
      <c r="A13" s="2" t="s">
        <v>196</v>
      </c>
      <c r="B13" s="61">
        <v>830</v>
      </c>
      <c r="C13" s="61"/>
      <c r="D13" s="64" t="str">
        <f>IFERROR($D$23*(E13/$E$23),"ERRO")</f>
        <v>ERRO</v>
      </c>
      <c r="E13" s="65" t="str">
        <f>IFERROR(B13/C13,"ERRO")</f>
        <v>ERRO</v>
      </c>
    </row>
    <row r="14" spans="1:5" ht="33.75" x14ac:dyDescent="0.25">
      <c r="A14" s="2" t="s">
        <v>153</v>
      </c>
      <c r="B14" s="61">
        <v>1382</v>
      </c>
      <c r="C14" s="61"/>
      <c r="D14" s="64" t="str">
        <f t="shared" ref="D14:D22" si="0">IFERROR($D$23*(E14/$E$23),"ERRO")</f>
        <v>ERRO</v>
      </c>
      <c r="E14" s="63" t="str">
        <f t="shared" ref="E14:E20" si="1">IFERROR(B14/C14,"ERRO")</f>
        <v>ERRO</v>
      </c>
    </row>
    <row r="15" spans="1:5" ht="33.75" x14ac:dyDescent="0.25">
      <c r="A15" s="2" t="s">
        <v>165</v>
      </c>
      <c r="B15" s="61">
        <v>685</v>
      </c>
      <c r="C15" s="61"/>
      <c r="D15" s="64" t="str">
        <f t="shared" si="0"/>
        <v>ERRO</v>
      </c>
      <c r="E15" s="63" t="str">
        <f t="shared" si="1"/>
        <v>ERRO</v>
      </c>
    </row>
    <row r="16" spans="1:5" ht="33.75" x14ac:dyDescent="0.25">
      <c r="A16" s="2" t="s">
        <v>154</v>
      </c>
      <c r="B16" s="61">
        <v>124</v>
      </c>
      <c r="C16" s="61"/>
      <c r="D16" s="64" t="str">
        <f t="shared" si="0"/>
        <v>ERRO</v>
      </c>
      <c r="E16" s="63" t="str">
        <f t="shared" si="1"/>
        <v>ERRO</v>
      </c>
    </row>
    <row r="17" spans="1:5" ht="45" x14ac:dyDescent="0.25">
      <c r="A17" s="2" t="s">
        <v>209</v>
      </c>
      <c r="B17" s="61">
        <v>590</v>
      </c>
      <c r="C17" s="61"/>
      <c r="D17" s="64" t="str">
        <f t="shared" si="0"/>
        <v>ERRO</v>
      </c>
      <c r="E17" s="63" t="str">
        <f t="shared" si="1"/>
        <v>ERRO</v>
      </c>
    </row>
    <row r="18" spans="1:5" ht="45" x14ac:dyDescent="0.25">
      <c r="A18" s="2" t="s">
        <v>193</v>
      </c>
      <c r="B18" s="61">
        <v>6711</v>
      </c>
      <c r="C18" s="61"/>
      <c r="D18" s="64" t="str">
        <f t="shared" si="0"/>
        <v>ERRO</v>
      </c>
      <c r="E18" s="63" t="str">
        <f t="shared" si="1"/>
        <v>ERRO</v>
      </c>
    </row>
    <row r="19" spans="1:5" ht="45" x14ac:dyDescent="0.25">
      <c r="A19" s="2" t="s">
        <v>194</v>
      </c>
      <c r="B19" s="61">
        <v>33237</v>
      </c>
      <c r="C19" s="61"/>
      <c r="D19" s="64" t="str">
        <f t="shared" si="0"/>
        <v>ERRO</v>
      </c>
      <c r="E19" s="63" t="str">
        <f t="shared" si="1"/>
        <v>ERRO</v>
      </c>
    </row>
    <row r="20" spans="1:5" ht="45" x14ac:dyDescent="0.25">
      <c r="A20" s="2" t="s">
        <v>155</v>
      </c>
      <c r="B20" s="61">
        <v>42199</v>
      </c>
      <c r="C20" s="61"/>
      <c r="D20" s="64" t="str">
        <f t="shared" si="0"/>
        <v>ERRO</v>
      </c>
      <c r="E20" s="63" t="str">
        <f t="shared" si="1"/>
        <v>ERRO</v>
      </c>
    </row>
    <row r="21" spans="1:5" ht="45" x14ac:dyDescent="0.25">
      <c r="A21" s="2" t="s">
        <v>183</v>
      </c>
      <c r="B21" s="61">
        <v>460</v>
      </c>
      <c r="C21" s="61"/>
      <c r="D21" s="64" t="str">
        <f t="shared" si="0"/>
        <v>ERRO</v>
      </c>
      <c r="E21" s="63" t="str">
        <f>IFERROR((B21/C21)*(16/188.76),"ERRO")</f>
        <v>ERRO</v>
      </c>
    </row>
    <row r="22" spans="1:5" ht="33.75" x14ac:dyDescent="0.25">
      <c r="A22" s="2" t="s">
        <v>195</v>
      </c>
      <c r="B22" s="61">
        <v>460</v>
      </c>
      <c r="C22" s="61"/>
      <c r="D22" s="64" t="str">
        <f t="shared" si="0"/>
        <v>ERRO</v>
      </c>
      <c r="E22" s="63" t="str">
        <f>IFERROR((B22/C22)*(16/188.76),"ERRO")</f>
        <v>ERRO</v>
      </c>
    </row>
    <row r="23" spans="1:5" x14ac:dyDescent="0.25">
      <c r="A23" s="37" t="s">
        <v>128</v>
      </c>
      <c r="B23" s="62">
        <f>IFERROR(SUM(B13:B22),"ERRO")</f>
        <v>86678</v>
      </c>
      <c r="C23" s="62"/>
      <c r="D23" s="37">
        <f>IFERROR(ROUNDUP(E23/30,0),"ERRO")</f>
        <v>0</v>
      </c>
      <c r="E23" s="60">
        <f>IFERROR(SUM(E13:E22),"ERRO")</f>
        <v>0</v>
      </c>
    </row>
  </sheetData>
  <sheetProtection algorithmName="SHA-512" hashValue="CUz8zbEfV8QO4DQfOc0w5uAw/hSJnGkgcG+xjK71iRSl+SxvurTG5VLuO4gY2rke1DvhbW+XYyiqbTu2LfM0Vw==" saltValue="8sHRfML+VWaLVTcRkkpiVQ==" spinCount="100000" sheet="1" objects="1" scenarios="1"/>
  <mergeCells count="12">
    <mergeCell ref="B11:B12"/>
    <mergeCell ref="A11:A12"/>
    <mergeCell ref="C11:C12"/>
    <mergeCell ref="D11:E11"/>
    <mergeCell ref="A1:E1"/>
    <mergeCell ref="A10:E10"/>
    <mergeCell ref="A5:E5"/>
    <mergeCell ref="B6:E6"/>
    <mergeCell ref="B7:E7"/>
    <mergeCell ref="B8:E8"/>
    <mergeCell ref="B2:E2"/>
    <mergeCell ref="B3:E3"/>
  </mergeCells>
  <phoneticPr fontId="2" type="noConversion"/>
  <dataValidations count="4">
    <dataValidation type="date" allowBlank="1" showInputMessage="1" showErrorMessage="1" error="Inserir data no formato dd/mm/aaaa." sqref="B3:E3" xr:uid="{82259494-14AA-46CF-9F90-F65C0C9F999B}">
      <formula1>36526</formula1>
      <formula2>72686</formula2>
    </dataValidation>
    <dataValidation type="decimal" allowBlank="1" showInputMessage="1" showErrorMessage="1" error="Inserir número inteiro entre 0 e 999999999." sqref="C13:C22" xr:uid="{97AD6A50-6725-46F8-8774-1C595615CD5B}">
      <formula1>0</formula1>
      <formula2>999999999.99</formula2>
    </dataValidation>
    <dataValidation type="whole" allowBlank="1" showInputMessage="1" showErrorMessage="1" error="Inserir número inteiro entre 0 e 999999999." sqref="B13:B22" xr:uid="{8DAAE41F-8056-4843-B282-9BB0037F6A06}">
      <formula1>0</formula1>
      <formula2>999999999</formula2>
    </dataValidation>
    <dataValidation type="decimal" allowBlank="1" showInputMessage="1" showErrorMessage="1" sqref="B8:E8" xr:uid="{0E3EE5AA-B77E-442A-87F3-50643ABF7B9A}">
      <formula1>1</formula1>
      <formula2>60</formula2>
    </dataValidation>
  </dataValidations>
  <printOptions horizontalCentered="1"/>
  <pageMargins left="0.23622047244094491" right="0.23622047244094491" top="0.74803149606299213" bottom="0.74803149606299213" header="0.31496062992125984" footer="0.31496062992125984"/>
  <pageSetup paperSize="9" scale="81"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1F175-0784-402E-BDA8-6A719E457170}">
  <sheetPr codeName="Planilha4">
    <pageSetUpPr fitToPage="1"/>
  </sheetPr>
  <dimension ref="A1:F183"/>
  <sheetViews>
    <sheetView showGridLines="0" zoomScaleNormal="100" zoomScaleSheetLayoutView="100" workbookViewId="0">
      <selection sqref="A1:F1"/>
    </sheetView>
  </sheetViews>
  <sheetFormatPr defaultRowHeight="11.25" x14ac:dyDescent="0.25"/>
  <cols>
    <col min="1" max="1" width="4.28515625" style="1" bestFit="1" customWidth="1"/>
    <col min="2" max="2" width="80.7109375" style="1" customWidth="1"/>
    <col min="3" max="4" width="20.7109375" style="1" customWidth="1"/>
    <col min="5" max="5" width="20.7109375" style="1" bestFit="1" customWidth="1"/>
    <col min="6" max="6" width="20.7109375" style="1" customWidth="1"/>
    <col min="7" max="16384" width="9.140625" style="1"/>
  </cols>
  <sheetData>
    <row r="1" spans="1:6" x14ac:dyDescent="0.25">
      <c r="A1" s="75" t="s">
        <v>9</v>
      </c>
      <c r="B1" s="75"/>
      <c r="C1" s="75"/>
      <c r="D1" s="75"/>
      <c r="E1" s="75"/>
      <c r="F1" s="75"/>
    </row>
    <row r="2" spans="1:6" x14ac:dyDescent="0.25">
      <c r="A2" s="3"/>
      <c r="B2" s="3"/>
      <c r="C2" s="3"/>
      <c r="D2" s="3"/>
      <c r="E2" s="3"/>
      <c r="F2" s="3"/>
    </row>
    <row r="3" spans="1:6" x14ac:dyDescent="0.25">
      <c r="A3" s="75" t="s">
        <v>10</v>
      </c>
      <c r="B3" s="75"/>
      <c r="C3" s="75"/>
      <c r="D3" s="75"/>
      <c r="E3" s="75"/>
      <c r="F3" s="75"/>
    </row>
    <row r="4" spans="1:6" x14ac:dyDescent="0.25">
      <c r="A4" s="87" t="s">
        <v>11</v>
      </c>
      <c r="B4" s="87"/>
      <c r="C4" s="87"/>
      <c r="D4" s="87"/>
      <c r="E4" s="87"/>
      <c r="F4" s="87"/>
    </row>
    <row r="6" spans="1:6" x14ac:dyDescent="0.25">
      <c r="A6" s="3"/>
      <c r="B6" s="3"/>
      <c r="C6" s="3"/>
      <c r="D6" s="3"/>
      <c r="E6" s="3"/>
      <c r="F6" s="3"/>
    </row>
    <row r="7" spans="1:6" x14ac:dyDescent="0.25">
      <c r="A7" s="91" t="s">
        <v>12</v>
      </c>
      <c r="B7" s="92"/>
      <c r="C7" s="92"/>
      <c r="D7" s="92"/>
      <c r="E7" s="92"/>
      <c r="F7" s="93"/>
    </row>
    <row r="8" spans="1:6" x14ac:dyDescent="0.25">
      <c r="A8" s="2">
        <v>1</v>
      </c>
      <c r="B8" s="59" t="s">
        <v>13</v>
      </c>
      <c r="C8" s="100" t="s">
        <v>126</v>
      </c>
      <c r="D8" s="100"/>
      <c r="E8" s="100"/>
      <c r="F8" s="101"/>
    </row>
    <row r="9" spans="1:6" x14ac:dyDescent="0.25">
      <c r="A9" s="2">
        <v>2</v>
      </c>
      <c r="B9" s="59" t="s">
        <v>14</v>
      </c>
      <c r="C9" s="100" t="s">
        <v>125</v>
      </c>
      <c r="D9" s="100"/>
      <c r="E9" s="100"/>
      <c r="F9" s="101"/>
    </row>
    <row r="10" spans="1:6" x14ac:dyDescent="0.25">
      <c r="A10" s="2">
        <v>3</v>
      </c>
      <c r="B10" s="59" t="s">
        <v>15</v>
      </c>
      <c r="C10" s="94"/>
      <c r="D10" s="94"/>
      <c r="E10" s="94"/>
      <c r="F10" s="95"/>
    </row>
    <row r="11" spans="1:6" x14ac:dyDescent="0.25">
      <c r="A11" s="2">
        <v>4</v>
      </c>
      <c r="B11" s="59" t="s">
        <v>16</v>
      </c>
      <c r="C11" s="96"/>
      <c r="D11" s="96"/>
      <c r="E11" s="96"/>
      <c r="F11" s="97"/>
    </row>
    <row r="12" spans="1:6" x14ac:dyDescent="0.25">
      <c r="A12" s="2">
        <v>5</v>
      </c>
      <c r="B12" s="59" t="s">
        <v>17</v>
      </c>
      <c r="C12" s="98"/>
      <c r="D12" s="98"/>
      <c r="E12" s="98"/>
      <c r="F12" s="99"/>
    </row>
    <row r="13" spans="1:6" x14ac:dyDescent="0.25">
      <c r="A13" s="87" t="s">
        <v>166</v>
      </c>
      <c r="B13" s="87"/>
      <c r="C13" s="87"/>
      <c r="D13" s="87"/>
      <c r="E13" s="87"/>
      <c r="F13" s="87"/>
    </row>
    <row r="14" spans="1:6" x14ac:dyDescent="0.25">
      <c r="A14" s="87" t="s">
        <v>167</v>
      </c>
      <c r="B14" s="87"/>
      <c r="C14" s="87"/>
      <c r="D14" s="87"/>
      <c r="E14" s="87"/>
      <c r="F14" s="87"/>
    </row>
    <row r="16" spans="1:6" x14ac:dyDescent="0.25">
      <c r="A16" s="75" t="s">
        <v>21</v>
      </c>
      <c r="B16" s="75"/>
      <c r="C16" s="75"/>
      <c r="D16" s="75"/>
      <c r="E16" s="75"/>
      <c r="F16" s="75"/>
    </row>
    <row r="17" spans="1:6" x14ac:dyDescent="0.25">
      <c r="A17" s="3"/>
      <c r="B17" s="3"/>
      <c r="C17" s="3"/>
      <c r="D17" s="3"/>
      <c r="E17" s="3"/>
    </row>
    <row r="18" spans="1:6" ht="11.25" customHeight="1" x14ac:dyDescent="0.25">
      <c r="A18" s="80" t="s">
        <v>18</v>
      </c>
      <c r="B18" s="80"/>
      <c r="C18" s="80"/>
      <c r="D18" s="80"/>
      <c r="E18" s="80"/>
      <c r="F18" s="17">
        <v>0</v>
      </c>
    </row>
    <row r="19" spans="1:6" ht="11.25" customHeight="1" x14ac:dyDescent="0.25">
      <c r="A19" s="88" t="s">
        <v>112</v>
      </c>
      <c r="B19" s="88"/>
      <c r="C19" s="88"/>
      <c r="D19" s="88"/>
      <c r="E19" s="88"/>
      <c r="F19" s="18">
        <v>0</v>
      </c>
    </row>
    <row r="20" spans="1:6" ht="11.25" customHeight="1" x14ac:dyDescent="0.25">
      <c r="A20" s="88" t="s">
        <v>19</v>
      </c>
      <c r="B20" s="88"/>
      <c r="C20" s="88"/>
      <c r="D20" s="88"/>
      <c r="E20" s="88"/>
      <c r="F20" s="14">
        <v>0</v>
      </c>
    </row>
    <row r="21" spans="1:6" ht="11.25" customHeight="1" x14ac:dyDescent="0.25">
      <c r="A21" s="80" t="s">
        <v>20</v>
      </c>
      <c r="B21" s="80"/>
      <c r="C21" s="80"/>
      <c r="D21" s="80"/>
      <c r="E21" s="80"/>
      <c r="F21" s="19">
        <v>0</v>
      </c>
    </row>
    <row r="22" spans="1:6" x14ac:dyDescent="0.25">
      <c r="A22" s="3"/>
      <c r="B22" s="3"/>
      <c r="C22" s="3"/>
      <c r="D22" s="3"/>
      <c r="E22" s="3"/>
    </row>
    <row r="23" spans="1:6" ht="11.25" customHeight="1" x14ac:dyDescent="0.25">
      <c r="A23" s="81" t="s">
        <v>21</v>
      </c>
      <c r="B23" s="82"/>
      <c r="C23" s="82"/>
      <c r="D23" s="82"/>
      <c r="E23" s="82"/>
      <c r="F23" s="83"/>
    </row>
    <row r="24" spans="1:6" x14ac:dyDescent="0.25">
      <c r="A24" s="4">
        <v>1</v>
      </c>
      <c r="B24" s="84" t="s">
        <v>22</v>
      </c>
      <c r="C24" s="85"/>
      <c r="D24" s="86"/>
      <c r="E24" s="4" t="s">
        <v>23</v>
      </c>
      <c r="F24" s="4" t="s">
        <v>24</v>
      </c>
    </row>
    <row r="25" spans="1:6" x14ac:dyDescent="0.25">
      <c r="A25" s="2" t="s">
        <v>25</v>
      </c>
      <c r="B25" s="84" t="s">
        <v>26</v>
      </c>
      <c r="C25" s="85"/>
      <c r="D25" s="86"/>
      <c r="E25" s="2"/>
      <c r="F25" s="5">
        <v>0</v>
      </c>
    </row>
    <row r="26" spans="1:6" x14ac:dyDescent="0.25">
      <c r="A26" s="2" t="s">
        <v>27</v>
      </c>
      <c r="B26" s="84" t="s">
        <v>28</v>
      </c>
      <c r="C26" s="85"/>
      <c r="D26" s="86"/>
      <c r="E26" s="6">
        <v>0</v>
      </c>
      <c r="F26" s="7">
        <f>IFERROR(ROUND(F25*E26,2),"ERRO")</f>
        <v>0</v>
      </c>
    </row>
    <row r="27" spans="1:6" x14ac:dyDescent="0.25">
      <c r="A27" s="2" t="s">
        <v>29</v>
      </c>
      <c r="B27" s="84" t="s">
        <v>30</v>
      </c>
      <c r="C27" s="85"/>
      <c r="D27" s="86"/>
      <c r="E27" s="6">
        <v>0</v>
      </c>
      <c r="F27" s="7">
        <f>IFERROR(ROUND(F18*E27,2),"ERRO")</f>
        <v>0</v>
      </c>
    </row>
    <row r="28" spans="1:6" x14ac:dyDescent="0.25">
      <c r="A28" s="2" t="s">
        <v>31</v>
      </c>
      <c r="B28" s="84" t="s">
        <v>32</v>
      </c>
      <c r="C28" s="85"/>
      <c r="D28" s="86"/>
      <c r="E28" s="6">
        <v>0</v>
      </c>
      <c r="F28" s="7" t="str">
        <f>IFERROR(ROUND((F25+F26)*(F20/F19)*E28,2),"ERRO")</f>
        <v>ERRO</v>
      </c>
    </row>
    <row r="29" spans="1:6" x14ac:dyDescent="0.25">
      <c r="A29" s="2" t="s">
        <v>33</v>
      </c>
      <c r="B29" s="84" t="s">
        <v>34</v>
      </c>
      <c r="C29" s="85"/>
      <c r="D29" s="86"/>
      <c r="E29" s="6">
        <v>0</v>
      </c>
      <c r="F29" s="7" t="str">
        <f>IFERROR(ROUND((F25+F26)*((((60/F21)*F20)-F20))/F19*(1+E29),2),"ERRO")</f>
        <v>ERRO</v>
      </c>
    </row>
    <row r="30" spans="1:6" x14ac:dyDescent="0.25">
      <c r="A30" s="2" t="s">
        <v>35</v>
      </c>
      <c r="B30" s="102" t="s">
        <v>168</v>
      </c>
      <c r="C30" s="103"/>
      <c r="D30" s="104"/>
      <c r="E30" s="2"/>
      <c r="F30" s="5">
        <v>0</v>
      </c>
    </row>
    <row r="31" spans="1:6" x14ac:dyDescent="0.25">
      <c r="A31" s="81" t="s">
        <v>36</v>
      </c>
      <c r="B31" s="82"/>
      <c r="C31" s="82"/>
      <c r="D31" s="82"/>
      <c r="E31" s="83"/>
      <c r="F31" s="27">
        <f>IFERROR(SUM(F25:F30),"ERRO")</f>
        <v>0</v>
      </c>
    </row>
    <row r="32" spans="1:6" x14ac:dyDescent="0.25">
      <c r="A32" s="75" t="s">
        <v>169</v>
      </c>
      <c r="B32" s="75"/>
      <c r="C32" s="75"/>
      <c r="D32" s="75"/>
      <c r="E32" s="75"/>
      <c r="F32" s="75"/>
    </row>
    <row r="33" spans="1:6" x14ac:dyDescent="0.25">
      <c r="A33" s="3"/>
      <c r="B33" s="3"/>
      <c r="C33" s="3"/>
      <c r="D33" s="3"/>
      <c r="E33" s="3"/>
    </row>
    <row r="34" spans="1:6" x14ac:dyDescent="0.25">
      <c r="A34" s="75" t="s">
        <v>37</v>
      </c>
      <c r="B34" s="75"/>
      <c r="C34" s="75"/>
      <c r="D34" s="75"/>
      <c r="E34" s="75"/>
      <c r="F34" s="75"/>
    </row>
    <row r="35" spans="1:6" x14ac:dyDescent="0.25">
      <c r="A35" s="3"/>
      <c r="B35" s="3"/>
      <c r="C35" s="3"/>
      <c r="D35" s="3"/>
      <c r="E35" s="3"/>
      <c r="F35" s="3"/>
    </row>
    <row r="36" spans="1:6" ht="11.25" customHeight="1" x14ac:dyDescent="0.25">
      <c r="A36" s="81" t="s">
        <v>38</v>
      </c>
      <c r="B36" s="82"/>
      <c r="C36" s="82"/>
      <c r="D36" s="82"/>
      <c r="E36" s="82"/>
      <c r="F36" s="83"/>
    </row>
    <row r="37" spans="1:6" x14ac:dyDescent="0.25">
      <c r="A37" s="4" t="s">
        <v>39</v>
      </c>
      <c r="B37" s="39" t="s">
        <v>40</v>
      </c>
      <c r="C37" s="40"/>
      <c r="D37" s="41"/>
      <c r="E37" s="4" t="s">
        <v>23</v>
      </c>
      <c r="F37" s="4" t="s">
        <v>41</v>
      </c>
    </row>
    <row r="38" spans="1:6" x14ac:dyDescent="0.25">
      <c r="A38" s="2" t="s">
        <v>25</v>
      </c>
      <c r="B38" s="84" t="s">
        <v>42</v>
      </c>
      <c r="C38" s="85"/>
      <c r="D38" s="86"/>
      <c r="E38" s="6">
        <v>8.3299999999999999E-2</v>
      </c>
      <c r="F38" s="7">
        <f>IFERROR(ROUND(F31*E38,2),"ERRO")</f>
        <v>0</v>
      </c>
    </row>
    <row r="39" spans="1:6" x14ac:dyDescent="0.25">
      <c r="A39" s="2" t="s">
        <v>27</v>
      </c>
      <c r="B39" s="84" t="s">
        <v>43</v>
      </c>
      <c r="C39" s="85"/>
      <c r="D39" s="86"/>
      <c r="E39" s="6">
        <v>8.3299999999999999E-2</v>
      </c>
      <c r="F39" s="7">
        <f>IFERROR(ROUND(F31*E39,2),"ERRO")</f>
        <v>0</v>
      </c>
    </row>
    <row r="40" spans="1:6" x14ac:dyDescent="0.25">
      <c r="A40" s="2" t="s">
        <v>29</v>
      </c>
      <c r="B40" s="84" t="s">
        <v>44</v>
      </c>
      <c r="C40" s="85"/>
      <c r="D40" s="86"/>
      <c r="E40" s="6">
        <v>2.7799999999999998E-2</v>
      </c>
      <c r="F40" s="7">
        <f>IFERROR(ROUND(F31*E40,2),"ERRO")</f>
        <v>0</v>
      </c>
    </row>
    <row r="41" spans="1:6" x14ac:dyDescent="0.25">
      <c r="A41" s="81" t="s">
        <v>36</v>
      </c>
      <c r="B41" s="82"/>
      <c r="C41" s="82"/>
      <c r="D41" s="82"/>
      <c r="E41" s="83"/>
      <c r="F41" s="27">
        <f>IFERROR(SUM(F38:F40),"ERRO")</f>
        <v>0</v>
      </c>
    </row>
    <row r="42" spans="1:6" x14ac:dyDescent="0.25">
      <c r="A42" s="87" t="s">
        <v>170</v>
      </c>
      <c r="B42" s="87"/>
      <c r="C42" s="87"/>
      <c r="D42" s="87"/>
      <c r="E42" s="87"/>
      <c r="F42" s="87"/>
    </row>
    <row r="43" spans="1:6" x14ac:dyDescent="0.25">
      <c r="A43" s="87" t="s">
        <v>171</v>
      </c>
      <c r="B43" s="87"/>
      <c r="C43" s="87"/>
      <c r="D43" s="87"/>
      <c r="E43" s="87"/>
      <c r="F43" s="87"/>
    </row>
    <row r="44" spans="1:6" x14ac:dyDescent="0.25">
      <c r="A44" s="87" t="s">
        <v>172</v>
      </c>
      <c r="B44" s="87"/>
      <c r="C44" s="87"/>
      <c r="D44" s="87"/>
      <c r="E44" s="87"/>
      <c r="F44" s="87"/>
    </row>
    <row r="45" spans="1:6" x14ac:dyDescent="0.25">
      <c r="A45" s="87" t="s">
        <v>159</v>
      </c>
      <c r="B45" s="87"/>
      <c r="C45" s="87"/>
      <c r="D45" s="87"/>
      <c r="E45" s="87"/>
      <c r="F45" s="87"/>
    </row>
    <row r="47" spans="1:6" ht="11.25" customHeight="1" x14ac:dyDescent="0.25">
      <c r="A47" s="81" t="s">
        <v>45</v>
      </c>
      <c r="B47" s="82"/>
      <c r="C47" s="82"/>
      <c r="D47" s="82"/>
      <c r="E47" s="82"/>
      <c r="F47" s="83"/>
    </row>
    <row r="48" spans="1:6" x14ac:dyDescent="0.25">
      <c r="A48" s="4" t="s">
        <v>46</v>
      </c>
      <c r="B48" s="81" t="s">
        <v>47</v>
      </c>
      <c r="C48" s="82"/>
      <c r="D48" s="83"/>
      <c r="E48" s="4" t="s">
        <v>23</v>
      </c>
      <c r="F48" s="4" t="s">
        <v>41</v>
      </c>
    </row>
    <row r="49" spans="1:6" x14ac:dyDescent="0.25">
      <c r="A49" s="2" t="s">
        <v>25</v>
      </c>
      <c r="B49" s="84" t="s">
        <v>48</v>
      </c>
      <c r="C49" s="85"/>
      <c r="D49" s="86"/>
      <c r="E49" s="6">
        <v>0.2</v>
      </c>
      <c r="F49" s="7">
        <f t="shared" ref="F49:F55" si="0">IFERROR(ROUND(($F$31+$F$41)*E49,2),"ERRO")</f>
        <v>0</v>
      </c>
    </row>
    <row r="50" spans="1:6" x14ac:dyDescent="0.25">
      <c r="A50" s="2" t="s">
        <v>27</v>
      </c>
      <c r="B50" s="84" t="s">
        <v>49</v>
      </c>
      <c r="C50" s="85"/>
      <c r="D50" s="86"/>
      <c r="E50" s="6">
        <v>2.5000000000000001E-2</v>
      </c>
      <c r="F50" s="7">
        <f t="shared" si="0"/>
        <v>0</v>
      </c>
    </row>
    <row r="51" spans="1:6" x14ac:dyDescent="0.25">
      <c r="A51" s="2" t="s">
        <v>29</v>
      </c>
      <c r="B51" s="84" t="s">
        <v>50</v>
      </c>
      <c r="C51" s="85"/>
      <c r="D51" s="86"/>
      <c r="E51" s="6">
        <v>0</v>
      </c>
      <c r="F51" s="7">
        <f t="shared" si="0"/>
        <v>0</v>
      </c>
    </row>
    <row r="52" spans="1:6" x14ac:dyDescent="0.25">
      <c r="A52" s="2" t="s">
        <v>31</v>
      </c>
      <c r="B52" s="84" t="s">
        <v>51</v>
      </c>
      <c r="C52" s="85"/>
      <c r="D52" s="86"/>
      <c r="E52" s="6">
        <v>1.4999999999999999E-2</v>
      </c>
      <c r="F52" s="7">
        <f t="shared" si="0"/>
        <v>0</v>
      </c>
    </row>
    <row r="53" spans="1:6" x14ac:dyDescent="0.25">
      <c r="A53" s="2" t="s">
        <v>33</v>
      </c>
      <c r="B53" s="84" t="s">
        <v>52</v>
      </c>
      <c r="C53" s="85"/>
      <c r="D53" s="86"/>
      <c r="E53" s="6">
        <v>0.01</v>
      </c>
      <c r="F53" s="7">
        <f t="shared" si="0"/>
        <v>0</v>
      </c>
    </row>
    <row r="54" spans="1:6" x14ac:dyDescent="0.25">
      <c r="A54" s="2" t="s">
        <v>53</v>
      </c>
      <c r="B54" s="84" t="s">
        <v>54</v>
      </c>
      <c r="C54" s="85"/>
      <c r="D54" s="86"/>
      <c r="E54" s="6">
        <v>6.0000000000000001E-3</v>
      </c>
      <c r="F54" s="7">
        <f t="shared" si="0"/>
        <v>0</v>
      </c>
    </row>
    <row r="55" spans="1:6" x14ac:dyDescent="0.25">
      <c r="A55" s="2" t="s">
        <v>35</v>
      </c>
      <c r="B55" s="84" t="s">
        <v>55</v>
      </c>
      <c r="C55" s="85"/>
      <c r="D55" s="86"/>
      <c r="E55" s="6">
        <v>2E-3</v>
      </c>
      <c r="F55" s="7">
        <f t="shared" si="0"/>
        <v>0</v>
      </c>
    </row>
    <row r="56" spans="1:6" ht="11.25" customHeight="1" x14ac:dyDescent="0.25">
      <c r="A56" s="81" t="s">
        <v>56</v>
      </c>
      <c r="B56" s="82"/>
      <c r="C56" s="82"/>
      <c r="D56" s="83"/>
      <c r="E56" s="42">
        <f>SUM(E49:E55)</f>
        <v>0.25800000000000001</v>
      </c>
      <c r="F56" s="27">
        <f>IFERROR(SUM(F49:F55),"ERRO")</f>
        <v>0</v>
      </c>
    </row>
    <row r="57" spans="1:6" x14ac:dyDescent="0.25">
      <c r="A57" s="2" t="s">
        <v>57</v>
      </c>
      <c r="B57" s="84" t="s">
        <v>58</v>
      </c>
      <c r="C57" s="85"/>
      <c r="D57" s="86"/>
      <c r="E57" s="6">
        <v>0.08</v>
      </c>
      <c r="F57" s="7">
        <f>IFERROR(ROUND(($F$31+$F$41)*E57,2),"ERRO")</f>
        <v>0</v>
      </c>
    </row>
    <row r="58" spans="1:6" x14ac:dyDescent="0.25">
      <c r="A58" s="81" t="s">
        <v>36</v>
      </c>
      <c r="B58" s="82"/>
      <c r="C58" s="82"/>
      <c r="D58" s="83"/>
      <c r="E58" s="42">
        <f>SUM(E56:E57)</f>
        <v>0.33800000000000002</v>
      </c>
      <c r="F58" s="27">
        <f>IFERROR(SUM(F56:F57),"ERRO")</f>
        <v>0</v>
      </c>
    </row>
    <row r="59" spans="1:6" x14ac:dyDescent="0.25">
      <c r="A59" s="87" t="s">
        <v>173</v>
      </c>
      <c r="B59" s="87"/>
      <c r="C59" s="87"/>
      <c r="D59" s="87"/>
      <c r="E59" s="87"/>
      <c r="F59" s="87"/>
    </row>
    <row r="60" spans="1:6" x14ac:dyDescent="0.25">
      <c r="A60" s="87" t="s">
        <v>174</v>
      </c>
      <c r="B60" s="87"/>
      <c r="C60" s="87"/>
      <c r="D60" s="87"/>
      <c r="E60" s="87"/>
      <c r="F60" s="87"/>
    </row>
    <row r="61" spans="1:6" x14ac:dyDescent="0.25">
      <c r="A61" s="87" t="s">
        <v>175</v>
      </c>
      <c r="B61" s="87"/>
      <c r="C61" s="87"/>
      <c r="D61" s="87"/>
      <c r="E61" s="87"/>
      <c r="F61" s="87"/>
    </row>
    <row r="62" spans="1:6" x14ac:dyDescent="0.25">
      <c r="A62" s="43"/>
      <c r="B62" s="43"/>
      <c r="C62" s="43"/>
      <c r="D62" s="43"/>
      <c r="E62" s="43"/>
      <c r="F62" s="43"/>
    </row>
    <row r="63" spans="1:6" ht="11.25" customHeight="1" x14ac:dyDescent="0.25">
      <c r="A63" s="80" t="s">
        <v>59</v>
      </c>
      <c r="B63" s="80"/>
      <c r="C63" s="80"/>
      <c r="D63" s="80"/>
      <c r="E63" s="80"/>
      <c r="F63" s="12">
        <v>0</v>
      </c>
    </row>
    <row r="64" spans="1:6" ht="11.25" customHeight="1" x14ac:dyDescent="0.25">
      <c r="A64" s="88" t="s">
        <v>60</v>
      </c>
      <c r="B64" s="88"/>
      <c r="C64" s="88"/>
      <c r="D64" s="88"/>
      <c r="E64" s="88"/>
      <c r="F64" s="13">
        <v>0</v>
      </c>
    </row>
    <row r="65" spans="1:6" ht="11.25" customHeight="1" x14ac:dyDescent="0.25">
      <c r="A65" s="88" t="s">
        <v>61</v>
      </c>
      <c r="B65" s="88"/>
      <c r="C65" s="88"/>
      <c r="D65" s="88"/>
      <c r="E65" s="88"/>
      <c r="F65" s="14">
        <v>0</v>
      </c>
    </row>
    <row r="66" spans="1:6" ht="11.25" customHeight="1" x14ac:dyDescent="0.25">
      <c r="A66" s="88" t="s">
        <v>62</v>
      </c>
      <c r="B66" s="88"/>
      <c r="C66" s="88"/>
      <c r="D66" s="88"/>
      <c r="E66" s="88"/>
      <c r="F66" s="15">
        <v>0</v>
      </c>
    </row>
    <row r="67" spans="1:6" ht="11.25" customHeight="1" x14ac:dyDescent="0.25">
      <c r="A67" s="88" t="s">
        <v>63</v>
      </c>
      <c r="B67" s="88"/>
      <c r="C67" s="88"/>
      <c r="D67" s="88"/>
      <c r="E67" s="88"/>
      <c r="F67" s="13">
        <v>0</v>
      </c>
    </row>
    <row r="68" spans="1:6" ht="11.25" customHeight="1" x14ac:dyDescent="0.25">
      <c r="A68" s="80" t="s">
        <v>64</v>
      </c>
      <c r="B68" s="80"/>
      <c r="C68" s="80"/>
      <c r="D68" s="80"/>
      <c r="E68" s="80"/>
      <c r="F68" s="16">
        <v>0</v>
      </c>
    </row>
    <row r="69" spans="1:6" x14ac:dyDescent="0.25">
      <c r="A69" s="43"/>
    </row>
    <row r="70" spans="1:6" ht="11.25" customHeight="1" x14ac:dyDescent="0.25">
      <c r="A70" s="81" t="s">
        <v>65</v>
      </c>
      <c r="B70" s="82"/>
      <c r="C70" s="82"/>
      <c r="D70" s="82"/>
      <c r="E70" s="82"/>
      <c r="F70" s="83"/>
    </row>
    <row r="71" spans="1:6" x14ac:dyDescent="0.25">
      <c r="A71" s="4" t="s">
        <v>66</v>
      </c>
      <c r="B71" s="89" t="s">
        <v>67</v>
      </c>
      <c r="C71" s="89"/>
      <c r="D71" s="89"/>
      <c r="E71" s="4" t="s">
        <v>23</v>
      </c>
      <c r="F71" s="4" t="s">
        <v>41</v>
      </c>
    </row>
    <row r="72" spans="1:6" x14ac:dyDescent="0.25">
      <c r="A72" s="2" t="s">
        <v>25</v>
      </c>
      <c r="B72" s="90" t="s">
        <v>68</v>
      </c>
      <c r="C72" s="90"/>
      <c r="D72" s="90"/>
      <c r="E72" s="44"/>
      <c r="F72" s="7">
        <f>IFERROR(IF(ROUND(F63*F64*F65,2)&gt;ROUND(F25*F66,2),ROUND((F63*F64*F65)-(F25*F66),2),0),"ERRO")</f>
        <v>0</v>
      </c>
    </row>
    <row r="73" spans="1:6" x14ac:dyDescent="0.25">
      <c r="A73" s="2" t="s">
        <v>27</v>
      </c>
      <c r="B73" s="90" t="s">
        <v>69</v>
      </c>
      <c r="C73" s="90"/>
      <c r="D73" s="90"/>
      <c r="E73" s="44"/>
      <c r="F73" s="7">
        <f>IFERROR(ROUND((F65*F67)-((F65*F67)*F68),2),"ERRO")</f>
        <v>0</v>
      </c>
    </row>
    <row r="74" spans="1:6" x14ac:dyDescent="0.25">
      <c r="A74" s="2" t="s">
        <v>29</v>
      </c>
      <c r="B74" s="84" t="s">
        <v>70</v>
      </c>
      <c r="C74" s="85"/>
      <c r="D74" s="86"/>
      <c r="E74" s="2"/>
      <c r="F74" s="5">
        <v>0</v>
      </c>
    </row>
    <row r="75" spans="1:6" x14ac:dyDescent="0.25">
      <c r="A75" s="2" t="s">
        <v>31</v>
      </c>
      <c r="B75" s="84" t="s">
        <v>71</v>
      </c>
      <c r="C75" s="85"/>
      <c r="D75" s="86"/>
      <c r="E75" s="2"/>
      <c r="F75" s="5">
        <v>0</v>
      </c>
    </row>
    <row r="76" spans="1:6" x14ac:dyDescent="0.25">
      <c r="A76" s="2" t="s">
        <v>33</v>
      </c>
      <c r="B76" s="84" t="s">
        <v>72</v>
      </c>
      <c r="C76" s="85"/>
      <c r="D76" s="86"/>
      <c r="E76" s="2"/>
      <c r="F76" s="5">
        <v>0</v>
      </c>
    </row>
    <row r="77" spans="1:6" x14ac:dyDescent="0.25">
      <c r="A77" s="2" t="s">
        <v>53</v>
      </c>
      <c r="B77" s="55" t="s">
        <v>199</v>
      </c>
      <c r="C77" s="56"/>
      <c r="D77" s="57"/>
      <c r="E77" s="2"/>
      <c r="F77" s="5">
        <v>0</v>
      </c>
    </row>
    <row r="78" spans="1:6" x14ac:dyDescent="0.25">
      <c r="A78" s="2" t="s">
        <v>35</v>
      </c>
      <c r="B78" s="102" t="s">
        <v>168</v>
      </c>
      <c r="C78" s="103"/>
      <c r="D78" s="104"/>
      <c r="E78" s="2"/>
      <c r="F78" s="5">
        <v>0</v>
      </c>
    </row>
    <row r="79" spans="1:6" ht="11.25" customHeight="1" x14ac:dyDescent="0.25">
      <c r="A79" s="81" t="s">
        <v>36</v>
      </c>
      <c r="B79" s="82"/>
      <c r="C79" s="82"/>
      <c r="D79" s="83"/>
      <c r="E79" s="4"/>
      <c r="F79" s="27">
        <f>SUM(F72:F78)</f>
        <v>0</v>
      </c>
    </row>
    <row r="80" spans="1:6" x14ac:dyDescent="0.25">
      <c r="A80" s="87" t="s">
        <v>176</v>
      </c>
      <c r="B80" s="87"/>
      <c r="C80" s="87"/>
      <c r="D80" s="87"/>
      <c r="E80" s="87"/>
      <c r="F80" s="87"/>
    </row>
    <row r="81" spans="1:6" x14ac:dyDescent="0.25">
      <c r="A81" s="87" t="s">
        <v>177</v>
      </c>
      <c r="B81" s="87"/>
      <c r="C81" s="87"/>
      <c r="D81" s="87"/>
      <c r="E81" s="87"/>
      <c r="F81" s="87"/>
    </row>
    <row r="82" spans="1:6" x14ac:dyDescent="0.25">
      <c r="A82" s="87" t="s">
        <v>163</v>
      </c>
      <c r="B82" s="87"/>
      <c r="C82" s="87"/>
      <c r="D82" s="87"/>
      <c r="E82" s="87"/>
      <c r="F82" s="87"/>
    </row>
    <row r="83" spans="1:6" x14ac:dyDescent="0.25">
      <c r="A83" s="87" t="s">
        <v>164</v>
      </c>
      <c r="B83" s="87"/>
      <c r="C83" s="87"/>
      <c r="D83" s="87"/>
      <c r="E83" s="87"/>
      <c r="F83" s="87"/>
    </row>
    <row r="85" spans="1:6" ht="11.25" customHeight="1" x14ac:dyDescent="0.25">
      <c r="A85" s="81" t="s">
        <v>73</v>
      </c>
      <c r="B85" s="82"/>
      <c r="C85" s="82"/>
      <c r="D85" s="82"/>
      <c r="E85" s="82"/>
      <c r="F85" s="83"/>
    </row>
    <row r="86" spans="1:6" x14ac:dyDescent="0.25">
      <c r="A86" s="4">
        <v>2</v>
      </c>
      <c r="B86" s="81" t="s">
        <v>74</v>
      </c>
      <c r="C86" s="82"/>
      <c r="D86" s="82"/>
      <c r="E86" s="83"/>
      <c r="F86" s="4" t="s">
        <v>41</v>
      </c>
    </row>
    <row r="87" spans="1:6" x14ac:dyDescent="0.25">
      <c r="A87" s="2" t="s">
        <v>39</v>
      </c>
      <c r="B87" s="84" t="s">
        <v>75</v>
      </c>
      <c r="C87" s="85"/>
      <c r="D87" s="85"/>
      <c r="E87" s="86"/>
      <c r="F87" s="7">
        <f>F41</f>
        <v>0</v>
      </c>
    </row>
    <row r="88" spans="1:6" x14ac:dyDescent="0.25">
      <c r="A88" s="2" t="s">
        <v>46</v>
      </c>
      <c r="B88" s="84" t="s">
        <v>47</v>
      </c>
      <c r="C88" s="85"/>
      <c r="D88" s="85"/>
      <c r="E88" s="86"/>
      <c r="F88" s="7">
        <f>F58</f>
        <v>0</v>
      </c>
    </row>
    <row r="89" spans="1:6" x14ac:dyDescent="0.25">
      <c r="A89" s="2" t="s">
        <v>66</v>
      </c>
      <c r="B89" s="84" t="s">
        <v>67</v>
      </c>
      <c r="C89" s="85"/>
      <c r="D89" s="85"/>
      <c r="E89" s="86"/>
      <c r="F89" s="7">
        <f>F79</f>
        <v>0</v>
      </c>
    </row>
    <row r="90" spans="1:6" x14ac:dyDescent="0.25">
      <c r="A90" s="81" t="s">
        <v>76</v>
      </c>
      <c r="B90" s="82"/>
      <c r="C90" s="82"/>
      <c r="D90" s="82"/>
      <c r="E90" s="83"/>
      <c r="F90" s="27">
        <f>IFERROR(SUM(F87:F89),"ERRO")</f>
        <v>0</v>
      </c>
    </row>
    <row r="91" spans="1:6" x14ac:dyDescent="0.25">
      <c r="A91" s="3"/>
    </row>
    <row r="92" spans="1:6" x14ac:dyDescent="0.25">
      <c r="A92" s="75" t="s">
        <v>77</v>
      </c>
      <c r="B92" s="75"/>
      <c r="C92" s="75"/>
      <c r="D92" s="75"/>
      <c r="E92" s="75"/>
      <c r="F92" s="75"/>
    </row>
    <row r="93" spans="1:6" x14ac:dyDescent="0.25">
      <c r="A93" s="3"/>
      <c r="B93" s="3"/>
      <c r="C93" s="3"/>
      <c r="D93" s="3"/>
      <c r="E93" s="3"/>
      <c r="F93" s="3"/>
    </row>
    <row r="94" spans="1:6" ht="11.25" customHeight="1" x14ac:dyDescent="0.25">
      <c r="A94" s="81" t="s">
        <v>77</v>
      </c>
      <c r="B94" s="82"/>
      <c r="C94" s="82"/>
      <c r="D94" s="82"/>
      <c r="E94" s="82"/>
      <c r="F94" s="83"/>
    </row>
    <row r="95" spans="1:6" x14ac:dyDescent="0.25">
      <c r="A95" s="4">
        <v>3</v>
      </c>
      <c r="B95" s="81" t="s">
        <v>78</v>
      </c>
      <c r="C95" s="82"/>
      <c r="D95" s="83"/>
      <c r="E95" s="4" t="s">
        <v>23</v>
      </c>
      <c r="F95" s="4" t="s">
        <v>41</v>
      </c>
    </row>
    <row r="96" spans="1:6" x14ac:dyDescent="0.25">
      <c r="A96" s="2" t="s">
        <v>25</v>
      </c>
      <c r="B96" s="84" t="s">
        <v>79</v>
      </c>
      <c r="C96" s="85"/>
      <c r="D96" s="86"/>
      <c r="E96" s="6">
        <v>0</v>
      </c>
      <c r="F96" s="7">
        <f t="shared" ref="F96:F101" si="1">IFERROR(ROUND($F$31*E96,2),"ERRO")</f>
        <v>0</v>
      </c>
    </row>
    <row r="97" spans="1:6" x14ac:dyDescent="0.25">
      <c r="A97" s="2" t="s">
        <v>27</v>
      </c>
      <c r="B97" s="84" t="s">
        <v>80</v>
      </c>
      <c r="C97" s="85"/>
      <c r="D97" s="86"/>
      <c r="E97" s="6">
        <v>0</v>
      </c>
      <c r="F97" s="7">
        <f t="shared" si="1"/>
        <v>0</v>
      </c>
    </row>
    <row r="98" spans="1:6" x14ac:dyDescent="0.25">
      <c r="A98" s="2" t="s">
        <v>29</v>
      </c>
      <c r="B98" s="84" t="s">
        <v>81</v>
      </c>
      <c r="C98" s="85"/>
      <c r="D98" s="86"/>
      <c r="E98" s="6">
        <v>0</v>
      </c>
      <c r="F98" s="7">
        <f t="shared" si="1"/>
        <v>0</v>
      </c>
    </row>
    <row r="99" spans="1:6" x14ac:dyDescent="0.25">
      <c r="A99" s="2" t="s">
        <v>31</v>
      </c>
      <c r="B99" s="84" t="s">
        <v>82</v>
      </c>
      <c r="C99" s="85"/>
      <c r="D99" s="86"/>
      <c r="E99" s="6">
        <v>0</v>
      </c>
      <c r="F99" s="7">
        <f t="shared" si="1"/>
        <v>0</v>
      </c>
    </row>
    <row r="100" spans="1:6" x14ac:dyDescent="0.25">
      <c r="A100" s="2" t="s">
        <v>33</v>
      </c>
      <c r="B100" s="84" t="s">
        <v>198</v>
      </c>
      <c r="C100" s="85"/>
      <c r="D100" s="86"/>
      <c r="E100" s="6">
        <v>0</v>
      </c>
      <c r="F100" s="7">
        <f t="shared" si="1"/>
        <v>0</v>
      </c>
    </row>
    <row r="101" spans="1:6" x14ac:dyDescent="0.25">
      <c r="A101" s="2" t="s">
        <v>53</v>
      </c>
      <c r="B101" s="84" t="s">
        <v>83</v>
      </c>
      <c r="C101" s="85"/>
      <c r="D101" s="86"/>
      <c r="E101" s="6">
        <v>0</v>
      </c>
      <c r="F101" s="7">
        <f t="shared" si="1"/>
        <v>0</v>
      </c>
    </row>
    <row r="102" spans="1:6" x14ac:dyDescent="0.25">
      <c r="A102" s="81" t="s">
        <v>76</v>
      </c>
      <c r="B102" s="82"/>
      <c r="C102" s="82"/>
      <c r="D102" s="82"/>
      <c r="E102" s="83"/>
      <c r="F102" s="27">
        <f>IFERROR(SUM(F96:F101),"ERRO")</f>
        <v>0</v>
      </c>
    </row>
    <row r="104" spans="1:6" x14ac:dyDescent="0.25">
      <c r="A104" s="75" t="s">
        <v>84</v>
      </c>
      <c r="B104" s="75"/>
      <c r="C104" s="75"/>
      <c r="D104" s="75"/>
      <c r="E104" s="75"/>
      <c r="F104" s="75"/>
    </row>
    <row r="105" spans="1:6" x14ac:dyDescent="0.25">
      <c r="A105" s="75" t="s">
        <v>178</v>
      </c>
      <c r="B105" s="75"/>
      <c r="C105" s="75"/>
      <c r="D105" s="75"/>
      <c r="E105" s="75"/>
      <c r="F105" s="75"/>
    </row>
    <row r="107" spans="1:6" ht="11.25" customHeight="1" x14ac:dyDescent="0.25">
      <c r="A107" s="81" t="s">
        <v>160</v>
      </c>
      <c r="B107" s="82"/>
      <c r="C107" s="82"/>
      <c r="D107" s="82"/>
      <c r="E107" s="82"/>
      <c r="F107" s="83"/>
    </row>
    <row r="108" spans="1:6" x14ac:dyDescent="0.25">
      <c r="A108" s="4" t="s">
        <v>85</v>
      </c>
      <c r="B108" s="81" t="s">
        <v>86</v>
      </c>
      <c r="C108" s="82"/>
      <c r="D108" s="83"/>
      <c r="E108" s="4" t="s">
        <v>23</v>
      </c>
      <c r="F108" s="4" t="s">
        <v>41</v>
      </c>
    </row>
    <row r="109" spans="1:6" x14ac:dyDescent="0.25">
      <c r="A109" s="2" t="s">
        <v>25</v>
      </c>
      <c r="B109" s="84" t="s">
        <v>87</v>
      </c>
      <c r="C109" s="85"/>
      <c r="D109" s="86"/>
      <c r="E109" s="6">
        <v>0</v>
      </c>
      <c r="F109" s="7">
        <f t="shared" ref="F109:F114" si="2">IFERROR(ROUND(($F$31+$F$90+$F$102)*E109,2),"ERRO")</f>
        <v>0</v>
      </c>
    </row>
    <row r="110" spans="1:6" x14ac:dyDescent="0.25">
      <c r="A110" s="2" t="s">
        <v>27</v>
      </c>
      <c r="B110" s="84" t="s">
        <v>88</v>
      </c>
      <c r="C110" s="85"/>
      <c r="D110" s="86"/>
      <c r="E110" s="6">
        <v>0</v>
      </c>
      <c r="F110" s="7">
        <f t="shared" si="2"/>
        <v>0</v>
      </c>
    </row>
    <row r="111" spans="1:6" x14ac:dyDescent="0.25">
      <c r="A111" s="2" t="s">
        <v>29</v>
      </c>
      <c r="B111" s="84" t="s">
        <v>89</v>
      </c>
      <c r="C111" s="85"/>
      <c r="D111" s="86"/>
      <c r="E111" s="6">
        <v>0</v>
      </c>
      <c r="F111" s="7">
        <f t="shared" si="2"/>
        <v>0</v>
      </c>
    </row>
    <row r="112" spans="1:6" x14ac:dyDescent="0.25">
      <c r="A112" s="2" t="s">
        <v>31</v>
      </c>
      <c r="B112" s="84" t="s">
        <v>90</v>
      </c>
      <c r="C112" s="85"/>
      <c r="D112" s="86"/>
      <c r="E112" s="6">
        <v>0</v>
      </c>
      <c r="F112" s="7">
        <f t="shared" si="2"/>
        <v>0</v>
      </c>
    </row>
    <row r="113" spans="1:6" x14ac:dyDescent="0.25">
      <c r="A113" s="2" t="s">
        <v>33</v>
      </c>
      <c r="B113" s="84" t="s">
        <v>91</v>
      </c>
      <c r="C113" s="85"/>
      <c r="D113" s="86"/>
      <c r="E113" s="6">
        <v>0</v>
      </c>
      <c r="F113" s="7">
        <f t="shared" si="2"/>
        <v>0</v>
      </c>
    </row>
    <row r="114" spans="1:6" x14ac:dyDescent="0.25">
      <c r="A114" s="2" t="s">
        <v>53</v>
      </c>
      <c r="B114" s="102" t="s">
        <v>179</v>
      </c>
      <c r="C114" s="103"/>
      <c r="D114" s="104"/>
      <c r="E114" s="6">
        <v>0</v>
      </c>
      <c r="F114" s="7">
        <f t="shared" si="2"/>
        <v>0</v>
      </c>
    </row>
    <row r="115" spans="1:6" x14ac:dyDescent="0.25">
      <c r="A115" s="81" t="s">
        <v>36</v>
      </c>
      <c r="B115" s="82"/>
      <c r="C115" s="82"/>
      <c r="D115" s="82"/>
      <c r="E115" s="83"/>
      <c r="F115" s="27">
        <f>IFERROR(SUM(F109:F114),"ERRO")</f>
        <v>0</v>
      </c>
    </row>
    <row r="116" spans="1:6" x14ac:dyDescent="0.25">
      <c r="A116" s="3"/>
      <c r="B116" s="3"/>
      <c r="C116" s="3"/>
      <c r="D116" s="3"/>
      <c r="E116" s="3"/>
      <c r="F116" s="3"/>
    </row>
    <row r="117" spans="1:6" ht="11.25" customHeight="1" x14ac:dyDescent="0.25">
      <c r="A117" s="81" t="s">
        <v>161</v>
      </c>
      <c r="B117" s="82"/>
      <c r="C117" s="82"/>
      <c r="D117" s="82"/>
      <c r="E117" s="82"/>
      <c r="F117" s="83"/>
    </row>
    <row r="118" spans="1:6" x14ac:dyDescent="0.25">
      <c r="A118" s="4" t="s">
        <v>92</v>
      </c>
      <c r="B118" s="81" t="s">
        <v>93</v>
      </c>
      <c r="C118" s="82"/>
      <c r="D118" s="83"/>
      <c r="E118" s="4" t="s">
        <v>23</v>
      </c>
      <c r="F118" s="4" t="s">
        <v>41</v>
      </c>
    </row>
    <row r="119" spans="1:6" x14ac:dyDescent="0.25">
      <c r="A119" s="2" t="s">
        <v>25</v>
      </c>
      <c r="B119" s="84" t="s">
        <v>94</v>
      </c>
      <c r="C119" s="85"/>
      <c r="D119" s="86"/>
      <c r="E119" s="8">
        <v>0</v>
      </c>
      <c r="F119" s="7">
        <f>IFERROR(ROUND(($F$31+$F$90+$F$102)*E119,2),"ERRO")</f>
        <v>0</v>
      </c>
    </row>
    <row r="120" spans="1:6" x14ac:dyDescent="0.25">
      <c r="A120" s="81" t="s">
        <v>36</v>
      </c>
      <c r="B120" s="82"/>
      <c r="C120" s="82"/>
      <c r="D120" s="82"/>
      <c r="E120" s="83"/>
      <c r="F120" s="27">
        <f>IFERROR(SUM(F119),"ERRO")</f>
        <v>0</v>
      </c>
    </row>
    <row r="121" spans="1:6" x14ac:dyDescent="0.25">
      <c r="A121" s="3"/>
      <c r="B121" s="3"/>
      <c r="C121" s="3"/>
      <c r="D121" s="3"/>
      <c r="E121" s="3"/>
      <c r="F121" s="3"/>
    </row>
    <row r="122" spans="1:6" ht="11.25" customHeight="1" x14ac:dyDescent="0.25">
      <c r="A122" s="81" t="s">
        <v>162</v>
      </c>
      <c r="B122" s="82"/>
      <c r="C122" s="82"/>
      <c r="D122" s="82"/>
      <c r="E122" s="82"/>
      <c r="F122" s="83"/>
    </row>
    <row r="123" spans="1:6" x14ac:dyDescent="0.25">
      <c r="A123" s="4">
        <v>4</v>
      </c>
      <c r="B123" s="81" t="s">
        <v>95</v>
      </c>
      <c r="C123" s="82"/>
      <c r="D123" s="82"/>
      <c r="E123" s="83"/>
      <c r="F123" s="4" t="s">
        <v>41</v>
      </c>
    </row>
    <row r="124" spans="1:6" x14ac:dyDescent="0.25">
      <c r="A124" s="2" t="s">
        <v>85</v>
      </c>
      <c r="B124" s="84" t="s">
        <v>86</v>
      </c>
      <c r="C124" s="85"/>
      <c r="D124" s="85"/>
      <c r="E124" s="86"/>
      <c r="F124" s="7">
        <f>F115</f>
        <v>0</v>
      </c>
    </row>
    <row r="125" spans="1:6" x14ac:dyDescent="0.25">
      <c r="A125" s="2" t="s">
        <v>92</v>
      </c>
      <c r="B125" s="84" t="s">
        <v>96</v>
      </c>
      <c r="C125" s="85"/>
      <c r="D125" s="85"/>
      <c r="E125" s="86"/>
      <c r="F125" s="7">
        <f>F120</f>
        <v>0</v>
      </c>
    </row>
    <row r="126" spans="1:6" x14ac:dyDescent="0.25">
      <c r="A126" s="81" t="s">
        <v>76</v>
      </c>
      <c r="B126" s="82"/>
      <c r="C126" s="82"/>
      <c r="D126" s="82"/>
      <c r="E126" s="83"/>
      <c r="F126" s="27">
        <f>IFERROR(SUM(F124:F125),"ERRO")</f>
        <v>0</v>
      </c>
    </row>
    <row r="127" spans="1:6" x14ac:dyDescent="0.25">
      <c r="A127" s="3"/>
    </row>
    <row r="128" spans="1:6" x14ac:dyDescent="0.25">
      <c r="A128" s="75" t="s">
        <v>97</v>
      </c>
      <c r="B128" s="75"/>
      <c r="C128" s="75"/>
      <c r="D128" s="75"/>
      <c r="E128" s="75"/>
      <c r="F128" s="75"/>
    </row>
    <row r="129" spans="1:6" x14ac:dyDescent="0.25">
      <c r="A129" s="3"/>
      <c r="B129" s="3"/>
      <c r="C129" s="3"/>
      <c r="D129" s="3"/>
      <c r="E129" s="3"/>
      <c r="F129" s="3"/>
    </row>
    <row r="130" spans="1:6" ht="11.25" customHeight="1" x14ac:dyDescent="0.25">
      <c r="A130" s="80" t="s">
        <v>316</v>
      </c>
      <c r="B130" s="80"/>
      <c r="C130" s="80"/>
      <c r="D130" s="80"/>
      <c r="E130" s="80"/>
      <c r="F130" s="45">
        <f>IFERROR(SUM(F132:F137),"ERRO")</f>
        <v>0</v>
      </c>
    </row>
    <row r="131" spans="1:6" x14ac:dyDescent="0.25">
      <c r="A131" s="69"/>
      <c r="B131" s="38" t="s">
        <v>113</v>
      </c>
      <c r="C131" s="38" t="s">
        <v>114</v>
      </c>
      <c r="D131" s="38" t="s">
        <v>191</v>
      </c>
      <c r="E131" s="38" t="s">
        <v>118</v>
      </c>
      <c r="F131" s="38" t="s">
        <v>117</v>
      </c>
    </row>
    <row r="132" spans="1:6" ht="45" x14ac:dyDescent="0.25">
      <c r="A132" s="69"/>
      <c r="B132" s="47" t="s">
        <v>215</v>
      </c>
      <c r="C132" s="47" t="s">
        <v>115</v>
      </c>
      <c r="D132" s="47">
        <v>2</v>
      </c>
      <c r="E132" s="11">
        <v>0</v>
      </c>
      <c r="F132" s="48">
        <f>IFERROR(ROUND(D132*E132,2),"ERRO")</f>
        <v>0</v>
      </c>
    </row>
    <row r="133" spans="1:6" ht="45" x14ac:dyDescent="0.25">
      <c r="A133" s="69"/>
      <c r="B133" s="47" t="s">
        <v>216</v>
      </c>
      <c r="C133" s="47" t="s">
        <v>115</v>
      </c>
      <c r="D133" s="47">
        <v>2</v>
      </c>
      <c r="E133" s="11">
        <v>0</v>
      </c>
      <c r="F133" s="48">
        <f>IFERROR(ROUND(D133*E133,2),"ERRO")</f>
        <v>0</v>
      </c>
    </row>
    <row r="134" spans="1:6" ht="33.75" x14ac:dyDescent="0.25">
      <c r="A134" s="69"/>
      <c r="B134" s="47" t="s">
        <v>217</v>
      </c>
      <c r="C134" s="47" t="s">
        <v>218</v>
      </c>
      <c r="D134" s="47">
        <v>4</v>
      </c>
      <c r="E134" s="11">
        <v>0</v>
      </c>
      <c r="F134" s="48">
        <f>IFERROR(ROUND(D134*E134,2),"ERRO")</f>
        <v>0</v>
      </c>
    </row>
    <row r="135" spans="1:6" ht="45" x14ac:dyDescent="0.25">
      <c r="A135" s="69"/>
      <c r="B135" s="47" t="s">
        <v>219</v>
      </c>
      <c r="C135" s="47" t="s">
        <v>218</v>
      </c>
      <c r="D135" s="47">
        <v>2</v>
      </c>
      <c r="E135" s="11">
        <v>0</v>
      </c>
      <c r="F135" s="48">
        <f>IFERROR(ROUND(D135*E135,2),"ERRO")</f>
        <v>0</v>
      </c>
    </row>
    <row r="136" spans="1:6" ht="33.75" x14ac:dyDescent="0.25">
      <c r="A136" s="69"/>
      <c r="B136" s="47" t="s">
        <v>220</v>
      </c>
      <c r="C136" s="47" t="s">
        <v>115</v>
      </c>
      <c r="D136" s="47">
        <v>1</v>
      </c>
      <c r="E136" s="11">
        <v>0</v>
      </c>
      <c r="F136" s="48">
        <f>IFERROR(ROUND(D136*E136,2),"ERRO")</f>
        <v>0</v>
      </c>
    </row>
    <row r="137" spans="1:6" ht="22.5" x14ac:dyDescent="0.25">
      <c r="A137" s="69"/>
      <c r="B137" s="47" t="s">
        <v>119</v>
      </c>
      <c r="C137" s="47" t="s">
        <v>116</v>
      </c>
      <c r="D137" s="47" t="s">
        <v>116</v>
      </c>
      <c r="E137" s="48" t="s">
        <v>116</v>
      </c>
      <c r="F137" s="11">
        <v>0</v>
      </c>
    </row>
    <row r="138" spans="1:6" x14ac:dyDescent="0.25">
      <c r="A138" s="46"/>
      <c r="B138" s="43"/>
      <c r="C138" s="43"/>
      <c r="D138" s="43"/>
      <c r="E138" s="49"/>
      <c r="F138" s="50"/>
    </row>
    <row r="139" spans="1:6" x14ac:dyDescent="0.25">
      <c r="A139" s="80" t="s">
        <v>336</v>
      </c>
      <c r="B139" s="80"/>
      <c r="C139" s="80"/>
      <c r="D139" s="80"/>
      <c r="E139" s="80"/>
      <c r="F139" s="51">
        <f>IFERROR(ROUND(SUM(F141),2),"ERRO")</f>
        <v>0</v>
      </c>
    </row>
    <row r="140" spans="1:6" x14ac:dyDescent="0.25">
      <c r="A140" s="3"/>
      <c r="B140" s="38" t="s">
        <v>113</v>
      </c>
      <c r="C140" s="38" t="s">
        <v>114</v>
      </c>
      <c r="D140" s="38" t="s">
        <v>191</v>
      </c>
      <c r="E140" s="38" t="s">
        <v>118</v>
      </c>
      <c r="F140" s="38" t="s">
        <v>117</v>
      </c>
    </row>
    <row r="141" spans="1:6" ht="22.5" x14ac:dyDescent="0.25">
      <c r="A141" s="3"/>
      <c r="B141" s="47" t="s">
        <v>119</v>
      </c>
      <c r="C141" s="47" t="s">
        <v>116</v>
      </c>
      <c r="D141" s="47" t="s">
        <v>116</v>
      </c>
      <c r="E141" s="52" t="s">
        <v>116</v>
      </c>
      <c r="F141" s="58">
        <v>0</v>
      </c>
    </row>
    <row r="142" spans="1:6" x14ac:dyDescent="0.25">
      <c r="A142" s="46"/>
      <c r="B142" s="43"/>
      <c r="C142" s="43"/>
      <c r="D142" s="43"/>
      <c r="E142" s="49"/>
      <c r="F142" s="50"/>
    </row>
    <row r="143" spans="1:6" ht="11.25" customHeight="1" x14ac:dyDescent="0.25">
      <c r="A143" s="80" t="s">
        <v>317</v>
      </c>
      <c r="B143" s="80"/>
      <c r="C143" s="80"/>
      <c r="D143" s="80"/>
      <c r="E143" s="80"/>
      <c r="F143" s="51">
        <f>IFERROR(ROUND(SUM(F145),2),"ERRO")</f>
        <v>0</v>
      </c>
    </row>
    <row r="144" spans="1:6" ht="33.75" x14ac:dyDescent="0.25">
      <c r="A144" s="3"/>
      <c r="B144" s="38" t="s">
        <v>113</v>
      </c>
      <c r="C144" s="38" t="s">
        <v>114</v>
      </c>
      <c r="D144" s="38" t="s">
        <v>221</v>
      </c>
      <c r="E144" s="38" t="s">
        <v>118</v>
      </c>
      <c r="F144" s="38" t="s">
        <v>221</v>
      </c>
    </row>
    <row r="145" spans="1:6" ht="22.5" x14ac:dyDescent="0.25">
      <c r="A145" s="3"/>
      <c r="B145" s="47" t="s">
        <v>119</v>
      </c>
      <c r="C145" s="47" t="s">
        <v>116</v>
      </c>
      <c r="D145" s="47" t="s">
        <v>116</v>
      </c>
      <c r="E145" s="52" t="s">
        <v>116</v>
      </c>
      <c r="F145" s="58">
        <v>0</v>
      </c>
    </row>
    <row r="146" spans="1:6" x14ac:dyDescent="0.25">
      <c r="A146" s="46"/>
      <c r="B146" s="43"/>
      <c r="C146" s="43"/>
      <c r="D146" s="43"/>
      <c r="E146" s="49"/>
      <c r="F146" s="50"/>
    </row>
    <row r="147" spans="1:6" ht="11.25" customHeight="1" x14ac:dyDescent="0.25">
      <c r="A147" s="80" t="s">
        <v>318</v>
      </c>
      <c r="B147" s="80"/>
      <c r="C147" s="80"/>
      <c r="D147" s="80"/>
      <c r="E147" s="80"/>
      <c r="F147" s="51">
        <f>IFERROR(ROUND(SUM(F149),2),"ERRO")</f>
        <v>0</v>
      </c>
    </row>
    <row r="148" spans="1:6" ht="33.75" x14ac:dyDescent="0.25">
      <c r="A148" s="3"/>
      <c r="B148" s="38" t="s">
        <v>113</v>
      </c>
      <c r="C148" s="38" t="s">
        <v>114</v>
      </c>
      <c r="D148" s="38" t="s">
        <v>221</v>
      </c>
      <c r="E148" s="38" t="s">
        <v>118</v>
      </c>
      <c r="F148" s="38" t="s">
        <v>221</v>
      </c>
    </row>
    <row r="149" spans="1:6" ht="22.5" x14ac:dyDescent="0.25">
      <c r="A149" s="3"/>
      <c r="B149" s="47" t="s">
        <v>190</v>
      </c>
      <c r="C149" s="47" t="s">
        <v>116</v>
      </c>
      <c r="D149" s="47" t="s">
        <v>116</v>
      </c>
      <c r="E149" s="52" t="s">
        <v>116</v>
      </c>
      <c r="F149" s="58">
        <v>0</v>
      </c>
    </row>
    <row r="150" spans="1:6" x14ac:dyDescent="0.25">
      <c r="F150" s="53"/>
    </row>
    <row r="151" spans="1:6" ht="11.25" customHeight="1" x14ac:dyDescent="0.25">
      <c r="A151" s="81" t="s">
        <v>97</v>
      </c>
      <c r="B151" s="82"/>
      <c r="C151" s="82"/>
      <c r="D151" s="82"/>
      <c r="E151" s="82"/>
      <c r="F151" s="83"/>
    </row>
    <row r="152" spans="1:6" x14ac:dyDescent="0.25">
      <c r="A152" s="4">
        <v>5</v>
      </c>
      <c r="B152" s="81" t="s">
        <v>98</v>
      </c>
      <c r="C152" s="82"/>
      <c r="D152" s="83"/>
      <c r="E152" s="4" t="s">
        <v>23</v>
      </c>
      <c r="F152" s="4" t="s">
        <v>41</v>
      </c>
    </row>
    <row r="153" spans="1:6" x14ac:dyDescent="0.25">
      <c r="A153" s="2" t="s">
        <v>25</v>
      </c>
      <c r="B153" s="84" t="s">
        <v>99</v>
      </c>
      <c r="C153" s="85"/>
      <c r="D153" s="86"/>
      <c r="E153" s="54"/>
      <c r="F153" s="7">
        <f>IFERROR(ROUND(F130/'1'!$B$8,2),"ERRO")</f>
        <v>0</v>
      </c>
    </row>
    <row r="154" spans="1:6" x14ac:dyDescent="0.25">
      <c r="A154" s="2" t="s">
        <v>27</v>
      </c>
      <c r="B154" s="55" t="s">
        <v>335</v>
      </c>
      <c r="C154" s="56"/>
      <c r="D154" s="57"/>
      <c r="E154" s="54"/>
      <c r="F154" s="7">
        <f>IFERROR(ROUND(F139/'1'!$B$8,2),"ERRO")</f>
        <v>0</v>
      </c>
    </row>
    <row r="155" spans="1:6" x14ac:dyDescent="0.25">
      <c r="A155" s="2" t="s">
        <v>29</v>
      </c>
      <c r="B155" s="84" t="s">
        <v>100</v>
      </c>
      <c r="C155" s="85"/>
      <c r="D155" s="86"/>
      <c r="E155" s="54"/>
      <c r="F155" s="7" t="str">
        <f>IFERROR(ROUND((F143/'1'!D23)/'1'!$B$8,2),"ERRO")</f>
        <v>ERRO</v>
      </c>
    </row>
    <row r="156" spans="1:6" x14ac:dyDescent="0.25">
      <c r="A156" s="2" t="s">
        <v>31</v>
      </c>
      <c r="B156" s="84" t="s">
        <v>120</v>
      </c>
      <c r="C156" s="85"/>
      <c r="D156" s="86"/>
      <c r="E156" s="54"/>
      <c r="F156" s="7" t="str">
        <f>IFERROR(ROUND((F147/'1'!D23)*((1-0.2)/(12*5)),2),"ERRO")</f>
        <v>ERRO</v>
      </c>
    </row>
    <row r="157" spans="1:6" x14ac:dyDescent="0.25">
      <c r="A157" s="81" t="s">
        <v>36</v>
      </c>
      <c r="B157" s="82"/>
      <c r="C157" s="82"/>
      <c r="D157" s="82"/>
      <c r="E157" s="83"/>
      <c r="F157" s="27">
        <f>IFERROR(SUM(F153:F156),"ERRO")</f>
        <v>0</v>
      </c>
    </row>
    <row r="158" spans="1:6" x14ac:dyDescent="0.25">
      <c r="A158" s="75" t="s">
        <v>180</v>
      </c>
      <c r="B158" s="75"/>
      <c r="C158" s="75"/>
      <c r="D158" s="75"/>
      <c r="E158" s="75"/>
      <c r="F158" s="75"/>
    </row>
    <row r="159" spans="1:6" x14ac:dyDescent="0.25">
      <c r="A159" s="3"/>
    </row>
    <row r="160" spans="1:6" x14ac:dyDescent="0.25">
      <c r="A160" s="75" t="s">
        <v>101</v>
      </c>
      <c r="B160" s="75"/>
      <c r="C160" s="75"/>
      <c r="D160" s="75"/>
      <c r="E160" s="75"/>
      <c r="F160" s="75"/>
    </row>
    <row r="161" spans="1:6" x14ac:dyDescent="0.25">
      <c r="A161" s="3"/>
      <c r="B161" s="3"/>
      <c r="C161" s="3"/>
      <c r="D161" s="3"/>
      <c r="E161" s="3"/>
      <c r="F161" s="3"/>
    </row>
    <row r="162" spans="1:6" ht="11.25" customHeight="1" x14ac:dyDescent="0.25">
      <c r="A162" s="81" t="s">
        <v>101</v>
      </c>
      <c r="B162" s="82"/>
      <c r="C162" s="82"/>
      <c r="D162" s="82"/>
      <c r="E162" s="82"/>
      <c r="F162" s="83"/>
    </row>
    <row r="163" spans="1:6" x14ac:dyDescent="0.25">
      <c r="A163" s="4">
        <v>6</v>
      </c>
      <c r="B163" s="81" t="s">
        <v>102</v>
      </c>
      <c r="C163" s="82"/>
      <c r="D163" s="83"/>
      <c r="E163" s="4" t="s">
        <v>23</v>
      </c>
      <c r="F163" s="4" t="s">
        <v>41</v>
      </c>
    </row>
    <row r="164" spans="1:6" x14ac:dyDescent="0.25">
      <c r="A164" s="2" t="s">
        <v>25</v>
      </c>
      <c r="B164" s="84" t="s">
        <v>103</v>
      </c>
      <c r="C164" s="85"/>
      <c r="D164" s="86"/>
      <c r="E164" s="9">
        <v>0</v>
      </c>
      <c r="F164" s="7">
        <f>IFERROR(ROUND(($F$31+$F$90+$F$102+$F$126+$F$157-$F$77)*E164,2),"ERRO")</f>
        <v>0</v>
      </c>
    </row>
    <row r="165" spans="1:6" x14ac:dyDescent="0.25">
      <c r="A165" s="2" t="s">
        <v>27</v>
      </c>
      <c r="B165" s="84" t="s">
        <v>104</v>
      </c>
      <c r="C165" s="85"/>
      <c r="D165" s="86"/>
      <c r="E165" s="9">
        <v>0</v>
      </c>
      <c r="F165" s="7">
        <f>IFERROR(ROUND((($F$31+$F$90+$F$102+$F$126+$F$157+$F$164+$F$168-$F$77)/(1-($E$165+$E$166+$E$167)))*E165,2),"ERRO")</f>
        <v>0</v>
      </c>
    </row>
    <row r="166" spans="1:6" x14ac:dyDescent="0.25">
      <c r="A166" s="2" t="s">
        <v>29</v>
      </c>
      <c r="B166" s="84" t="s">
        <v>105</v>
      </c>
      <c r="C166" s="85"/>
      <c r="D166" s="86"/>
      <c r="E166" s="9">
        <v>0</v>
      </c>
      <c r="F166" s="7">
        <f>IFERROR(ROUND((($F$31+$F$90+$F$102+$F$126+$F$157+$F$164+$F$168-$F$77)/(1-($E$165+$E$166+$E$167)))*E166,2),"ERRO")</f>
        <v>0</v>
      </c>
    </row>
    <row r="167" spans="1:6" x14ac:dyDescent="0.25">
      <c r="A167" s="2" t="s">
        <v>31</v>
      </c>
      <c r="B167" s="84" t="s">
        <v>106</v>
      </c>
      <c r="C167" s="85"/>
      <c r="D167" s="86"/>
      <c r="E167" s="9">
        <v>0</v>
      </c>
      <c r="F167" s="7">
        <f>IFERROR(ROUND((($F$31+$F$90+$F$102+$F$126+$F$157+$F$164+$F$168-$F$77)/(1-($E$165+$E$166+$E$167)))*E167,2),"ERRO")</f>
        <v>0</v>
      </c>
    </row>
    <row r="168" spans="1:6" x14ac:dyDescent="0.25">
      <c r="A168" s="2" t="s">
        <v>33</v>
      </c>
      <c r="B168" s="84" t="s">
        <v>107</v>
      </c>
      <c r="C168" s="85"/>
      <c r="D168" s="86"/>
      <c r="E168" s="9">
        <v>0</v>
      </c>
      <c r="F168" s="7">
        <f>IFERROR(ROUND(($F$31+$F$90+$F$102+$F$126+$F$157+$F$164-$F$77)*E168,2),"ERRO")</f>
        <v>0</v>
      </c>
    </row>
    <row r="169" spans="1:6" x14ac:dyDescent="0.25">
      <c r="A169" s="81" t="s">
        <v>36</v>
      </c>
      <c r="B169" s="82"/>
      <c r="C169" s="82"/>
      <c r="D169" s="82"/>
      <c r="E169" s="83"/>
      <c r="F169" s="27">
        <f>IFERROR(SUM(F164:F168),"ERRO")</f>
        <v>0</v>
      </c>
    </row>
    <row r="170" spans="1:6" x14ac:dyDescent="0.25">
      <c r="A170" s="75" t="s">
        <v>181</v>
      </c>
      <c r="B170" s="75"/>
      <c r="C170" s="75"/>
      <c r="D170" s="75"/>
      <c r="E170" s="75"/>
      <c r="F170" s="75"/>
    </row>
    <row r="171" spans="1:6" x14ac:dyDescent="0.25">
      <c r="A171" s="75" t="s">
        <v>182</v>
      </c>
      <c r="B171" s="75"/>
      <c r="C171" s="75"/>
      <c r="D171" s="75"/>
      <c r="E171" s="75"/>
      <c r="F171" s="75"/>
    </row>
    <row r="172" spans="1:6" x14ac:dyDescent="0.25">
      <c r="A172" s="3"/>
      <c r="B172" s="3"/>
      <c r="C172" s="3"/>
      <c r="D172" s="3"/>
      <c r="E172" s="3"/>
      <c r="F172" s="3"/>
    </row>
    <row r="173" spans="1:6" x14ac:dyDescent="0.25">
      <c r="A173" s="75" t="s">
        <v>108</v>
      </c>
      <c r="B173" s="75"/>
      <c r="C173" s="75"/>
      <c r="D173" s="75"/>
      <c r="E173" s="75"/>
      <c r="F173" s="75"/>
    </row>
    <row r="174" spans="1:6" x14ac:dyDescent="0.25">
      <c r="A174" s="3"/>
    </row>
    <row r="175" spans="1:6" ht="11.25" customHeight="1" x14ac:dyDescent="0.25">
      <c r="A175" s="81" t="s">
        <v>109</v>
      </c>
      <c r="B175" s="82"/>
      <c r="C175" s="82"/>
      <c r="D175" s="82"/>
      <c r="E175" s="83"/>
      <c r="F175" s="4" t="s">
        <v>41</v>
      </c>
    </row>
    <row r="176" spans="1:6" x14ac:dyDescent="0.25">
      <c r="A176" s="2" t="s">
        <v>25</v>
      </c>
      <c r="B176" s="84" t="s">
        <v>21</v>
      </c>
      <c r="C176" s="85"/>
      <c r="D176" s="85"/>
      <c r="E176" s="86"/>
      <c r="F176" s="7">
        <f>F31</f>
        <v>0</v>
      </c>
    </row>
    <row r="177" spans="1:6" x14ac:dyDescent="0.25">
      <c r="A177" s="2" t="s">
        <v>27</v>
      </c>
      <c r="B177" s="84" t="s">
        <v>37</v>
      </c>
      <c r="C177" s="85"/>
      <c r="D177" s="85"/>
      <c r="E177" s="86"/>
      <c r="F177" s="7">
        <f>F90</f>
        <v>0</v>
      </c>
    </row>
    <row r="178" spans="1:6" x14ac:dyDescent="0.25">
      <c r="A178" s="2" t="s">
        <v>29</v>
      </c>
      <c r="B178" s="84" t="s">
        <v>77</v>
      </c>
      <c r="C178" s="85"/>
      <c r="D178" s="85"/>
      <c r="E178" s="86"/>
      <c r="F178" s="7">
        <f>F102</f>
        <v>0</v>
      </c>
    </row>
    <row r="179" spans="1:6" x14ac:dyDescent="0.25">
      <c r="A179" s="2" t="s">
        <v>31</v>
      </c>
      <c r="B179" s="84" t="s">
        <v>84</v>
      </c>
      <c r="C179" s="85"/>
      <c r="D179" s="85"/>
      <c r="E179" s="86"/>
      <c r="F179" s="7">
        <f>F126</f>
        <v>0</v>
      </c>
    </row>
    <row r="180" spans="1:6" x14ac:dyDescent="0.25">
      <c r="A180" s="2" t="s">
        <v>33</v>
      </c>
      <c r="B180" s="84" t="s">
        <v>97</v>
      </c>
      <c r="C180" s="85"/>
      <c r="D180" s="85"/>
      <c r="E180" s="86"/>
      <c r="F180" s="7">
        <f>F157</f>
        <v>0</v>
      </c>
    </row>
    <row r="181" spans="1:6" ht="11.25" customHeight="1" x14ac:dyDescent="0.25">
      <c r="A181" s="81" t="s">
        <v>110</v>
      </c>
      <c r="B181" s="82"/>
      <c r="C181" s="82"/>
      <c r="D181" s="82"/>
      <c r="E181" s="83"/>
      <c r="F181" s="27">
        <f>IFERROR(SUM(F176:F180),"ERRO")</f>
        <v>0</v>
      </c>
    </row>
    <row r="182" spans="1:6" x14ac:dyDescent="0.25">
      <c r="A182" s="2" t="s">
        <v>53</v>
      </c>
      <c r="B182" s="84" t="s">
        <v>101</v>
      </c>
      <c r="C182" s="85"/>
      <c r="D182" s="85"/>
      <c r="E182" s="86"/>
      <c r="F182" s="7">
        <f>F169</f>
        <v>0</v>
      </c>
    </row>
    <row r="183" spans="1:6" ht="11.25" customHeight="1" x14ac:dyDescent="0.25">
      <c r="A183" s="81" t="s">
        <v>111</v>
      </c>
      <c r="B183" s="82"/>
      <c r="C183" s="82"/>
      <c r="D183" s="82"/>
      <c r="E183" s="83"/>
      <c r="F183" s="27">
        <f>IFERROR(SUM(F181:F182),"ERRO")</f>
        <v>0</v>
      </c>
    </row>
  </sheetData>
  <sheetProtection algorithmName="SHA-512" hashValue="OZcSkEuZK9T+yAdQd+Y38Of/WFQ1J503AxGI49H/IhM2tVNxYqt1fmzYBSlkCFQHxMx59fzvFukhLM4+5tKxEg==" saltValue="gDqXc7k24tGzZiaAWnnkEw==" spinCount="100000" sheet="1" objects="1" scenarios="1"/>
  <mergeCells count="139">
    <mergeCell ref="B86:E86"/>
    <mergeCell ref="B87:E87"/>
    <mergeCell ref="B88:E88"/>
    <mergeCell ref="A143:E143"/>
    <mergeCell ref="A147:E147"/>
    <mergeCell ref="A181:E181"/>
    <mergeCell ref="B182:E182"/>
    <mergeCell ref="A151:F151"/>
    <mergeCell ref="B114:D114"/>
    <mergeCell ref="A115:E115"/>
    <mergeCell ref="A117:F117"/>
    <mergeCell ref="B118:D118"/>
    <mergeCell ref="B119:D119"/>
    <mergeCell ref="A130:E130"/>
    <mergeCell ref="A122:F122"/>
    <mergeCell ref="A128:F128"/>
    <mergeCell ref="B123:E123"/>
    <mergeCell ref="B89:E89"/>
    <mergeCell ref="A94:F94"/>
    <mergeCell ref="A105:F105"/>
    <mergeCell ref="A120:E120"/>
    <mergeCell ref="B109:D109"/>
    <mergeCell ref="B110:D110"/>
    <mergeCell ref="B111:D111"/>
    <mergeCell ref="A183:E183"/>
    <mergeCell ref="B74:D74"/>
    <mergeCell ref="B75:D75"/>
    <mergeCell ref="B76:D76"/>
    <mergeCell ref="B78:D78"/>
    <mergeCell ref="A79:D79"/>
    <mergeCell ref="B176:E176"/>
    <mergeCell ref="B177:E177"/>
    <mergeCell ref="B178:E178"/>
    <mergeCell ref="B179:E179"/>
    <mergeCell ref="B180:E180"/>
    <mergeCell ref="B166:D166"/>
    <mergeCell ref="B167:D167"/>
    <mergeCell ref="B168:D168"/>
    <mergeCell ref="A169:E169"/>
    <mergeCell ref="A175:E175"/>
    <mergeCell ref="B152:D152"/>
    <mergeCell ref="B153:D153"/>
    <mergeCell ref="B155:D155"/>
    <mergeCell ref="B156:D156"/>
    <mergeCell ref="A157:E157"/>
    <mergeCell ref="B124:E124"/>
    <mergeCell ref="B125:E125"/>
    <mergeCell ref="A126:E126"/>
    <mergeCell ref="A20:E20"/>
    <mergeCell ref="B112:D112"/>
    <mergeCell ref="B113:D113"/>
    <mergeCell ref="B100:D100"/>
    <mergeCell ref="B101:D101"/>
    <mergeCell ref="A102:E102"/>
    <mergeCell ref="A107:F107"/>
    <mergeCell ref="B108:D108"/>
    <mergeCell ref="A90:E90"/>
    <mergeCell ref="B28:D28"/>
    <mergeCell ref="B29:D29"/>
    <mergeCell ref="A31:E31"/>
    <mergeCell ref="B30:D30"/>
    <mergeCell ref="A32:F32"/>
    <mergeCell ref="A34:F34"/>
    <mergeCell ref="A36:F36"/>
    <mergeCell ref="A59:F59"/>
    <mergeCell ref="A42:F42"/>
    <mergeCell ref="A43:F43"/>
    <mergeCell ref="A44:F44"/>
    <mergeCell ref="A45:F45"/>
    <mergeCell ref="A47:F47"/>
    <mergeCell ref="A58:D58"/>
    <mergeCell ref="B57:D57"/>
    <mergeCell ref="A1:F1"/>
    <mergeCell ref="A3:F3"/>
    <mergeCell ref="A4:F4"/>
    <mergeCell ref="A7:F7"/>
    <mergeCell ref="A13:F13"/>
    <mergeCell ref="A14:F14"/>
    <mergeCell ref="A16:F16"/>
    <mergeCell ref="A18:E18"/>
    <mergeCell ref="A19:E19"/>
    <mergeCell ref="C10:F10"/>
    <mergeCell ref="C11:F11"/>
    <mergeCell ref="C12:F12"/>
    <mergeCell ref="C8:F8"/>
    <mergeCell ref="C9:F9"/>
    <mergeCell ref="B55:D55"/>
    <mergeCell ref="A56:D56"/>
    <mergeCell ref="B48:D48"/>
    <mergeCell ref="A21:E21"/>
    <mergeCell ref="B50:D50"/>
    <mergeCell ref="B51:D51"/>
    <mergeCell ref="B52:D52"/>
    <mergeCell ref="B53:D53"/>
    <mergeCell ref="B54:D54"/>
    <mergeCell ref="B38:D38"/>
    <mergeCell ref="B39:D39"/>
    <mergeCell ref="B40:D40"/>
    <mergeCell ref="A41:E41"/>
    <mergeCell ref="B27:D27"/>
    <mergeCell ref="A23:F23"/>
    <mergeCell ref="B24:D24"/>
    <mergeCell ref="B25:D25"/>
    <mergeCell ref="B26:D26"/>
    <mergeCell ref="B49:D49"/>
    <mergeCell ref="A60:F60"/>
    <mergeCell ref="A61:F61"/>
    <mergeCell ref="A63:E63"/>
    <mergeCell ref="A64:E64"/>
    <mergeCell ref="A65:E65"/>
    <mergeCell ref="A66:E66"/>
    <mergeCell ref="A81:F81"/>
    <mergeCell ref="A92:F92"/>
    <mergeCell ref="A104:F104"/>
    <mergeCell ref="A82:F82"/>
    <mergeCell ref="A83:F83"/>
    <mergeCell ref="A67:E67"/>
    <mergeCell ref="A68:E68"/>
    <mergeCell ref="A70:F70"/>
    <mergeCell ref="B71:D71"/>
    <mergeCell ref="B95:D95"/>
    <mergeCell ref="B96:D96"/>
    <mergeCell ref="B97:D97"/>
    <mergeCell ref="B98:D98"/>
    <mergeCell ref="B99:D99"/>
    <mergeCell ref="B72:D72"/>
    <mergeCell ref="B73:D73"/>
    <mergeCell ref="A80:F80"/>
    <mergeCell ref="A85:F85"/>
    <mergeCell ref="A139:E139"/>
    <mergeCell ref="A158:F158"/>
    <mergeCell ref="A160:F160"/>
    <mergeCell ref="A170:F170"/>
    <mergeCell ref="A171:F171"/>
    <mergeCell ref="A173:F173"/>
    <mergeCell ref="A162:F162"/>
    <mergeCell ref="B163:D163"/>
    <mergeCell ref="B164:D164"/>
    <mergeCell ref="B165:D165"/>
  </mergeCells>
  <dataValidations count="2">
    <dataValidation type="date" allowBlank="1" showInputMessage="1" showErrorMessage="1" error="Inserir data no formato dd/mm/aaaa." sqref="C12" xr:uid="{A07C6785-B936-4DA0-B0CF-0CE7F13B0C45}">
      <formula1>36526</formula1>
      <formula2>72686</formula2>
    </dataValidation>
    <dataValidation type="decimal" allowBlank="1" showInputMessage="1" showErrorMessage="1" error="Inserir decimal entre 0,00 e 999999999,99." sqref="F145 E164:E168 F25 E132:E136 E38:E40 E49:E55 E57 F63:F68 F30 F74:F78 E96:E101 E109:E114 E119 C10:F10 F137 E26:E29 F149 F18:F21 F141" xr:uid="{2EC77B57-C2FD-46DE-B294-31F4B41722D2}">
      <formula1>0</formula1>
      <formula2>999999999.99</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2">
    <pageSetUpPr fitToPage="1"/>
  </sheetPr>
  <dimension ref="A1:F240"/>
  <sheetViews>
    <sheetView showGridLines="0" zoomScaleNormal="100" zoomScaleSheetLayoutView="100" workbookViewId="0">
      <selection sqref="A1:F1"/>
    </sheetView>
  </sheetViews>
  <sheetFormatPr defaultRowHeight="11.25" x14ac:dyDescent="0.25"/>
  <cols>
    <col min="1" max="1" width="4.28515625" style="1" bestFit="1" customWidth="1"/>
    <col min="2" max="2" width="80.7109375" style="1" customWidth="1"/>
    <col min="3" max="4" width="20.7109375" style="1" customWidth="1"/>
    <col min="5" max="5" width="20.7109375" style="1" bestFit="1" customWidth="1"/>
    <col min="6" max="6" width="20.7109375" style="1" customWidth="1"/>
    <col min="7" max="16384" width="9.140625" style="1"/>
  </cols>
  <sheetData>
    <row r="1" spans="1:6" ht="11.25" customHeight="1" x14ac:dyDescent="0.25">
      <c r="A1" s="75" t="s">
        <v>9</v>
      </c>
      <c r="B1" s="75"/>
      <c r="C1" s="75"/>
      <c r="D1" s="75"/>
      <c r="E1" s="75"/>
      <c r="F1" s="75"/>
    </row>
    <row r="2" spans="1:6" x14ac:dyDescent="0.25">
      <c r="A2" s="3"/>
      <c r="B2" s="3"/>
      <c r="C2" s="3"/>
      <c r="D2" s="3"/>
      <c r="E2" s="3"/>
      <c r="F2" s="3"/>
    </row>
    <row r="3" spans="1:6" ht="11.25" customHeight="1" x14ac:dyDescent="0.25">
      <c r="A3" s="75" t="s">
        <v>10</v>
      </c>
      <c r="B3" s="75"/>
      <c r="C3" s="75"/>
      <c r="D3" s="75"/>
      <c r="E3" s="75"/>
      <c r="F3" s="75"/>
    </row>
    <row r="4" spans="1:6" ht="11.25" customHeight="1" x14ac:dyDescent="0.25">
      <c r="A4" s="87" t="s">
        <v>11</v>
      </c>
      <c r="B4" s="87"/>
      <c r="C4" s="87"/>
      <c r="D4" s="87"/>
      <c r="E4" s="87"/>
      <c r="F4" s="87"/>
    </row>
    <row r="6" spans="1:6" x14ac:dyDescent="0.25">
      <c r="A6" s="3"/>
      <c r="B6" s="3"/>
      <c r="C6" s="3"/>
      <c r="D6" s="3"/>
      <c r="E6" s="3"/>
      <c r="F6" s="3"/>
    </row>
    <row r="7" spans="1:6" x14ac:dyDescent="0.25">
      <c r="A7" s="91" t="s">
        <v>12</v>
      </c>
      <c r="B7" s="92"/>
      <c r="C7" s="92"/>
      <c r="D7" s="92"/>
      <c r="E7" s="92"/>
      <c r="F7" s="93"/>
    </row>
    <row r="8" spans="1:6" x14ac:dyDescent="0.25">
      <c r="A8" s="2">
        <v>1</v>
      </c>
      <c r="B8" s="59" t="s">
        <v>13</v>
      </c>
      <c r="C8" s="100" t="s">
        <v>314</v>
      </c>
      <c r="D8" s="100"/>
      <c r="E8" s="100"/>
      <c r="F8" s="101"/>
    </row>
    <row r="9" spans="1:6" x14ac:dyDescent="0.25">
      <c r="A9" s="2">
        <v>2</v>
      </c>
      <c r="B9" s="59" t="s">
        <v>14</v>
      </c>
      <c r="C9" s="100" t="s">
        <v>124</v>
      </c>
      <c r="D9" s="100"/>
      <c r="E9" s="100"/>
      <c r="F9" s="101"/>
    </row>
    <row r="10" spans="1:6" x14ac:dyDescent="0.25">
      <c r="A10" s="2">
        <v>3</v>
      </c>
      <c r="B10" s="59" t="s">
        <v>15</v>
      </c>
      <c r="C10" s="94"/>
      <c r="D10" s="94"/>
      <c r="E10" s="94"/>
      <c r="F10" s="95"/>
    </row>
    <row r="11" spans="1:6" x14ac:dyDescent="0.25">
      <c r="A11" s="2">
        <v>4</v>
      </c>
      <c r="B11" s="59" t="s">
        <v>16</v>
      </c>
      <c r="C11" s="96"/>
      <c r="D11" s="96"/>
      <c r="E11" s="96"/>
      <c r="F11" s="97"/>
    </row>
    <row r="12" spans="1:6" x14ac:dyDescent="0.25">
      <c r="A12" s="2">
        <v>5</v>
      </c>
      <c r="B12" s="59" t="s">
        <v>17</v>
      </c>
      <c r="C12" s="98"/>
      <c r="D12" s="98"/>
      <c r="E12" s="98"/>
      <c r="F12" s="99"/>
    </row>
    <row r="13" spans="1:6" ht="11.25" customHeight="1" x14ac:dyDescent="0.25">
      <c r="A13" s="106" t="s">
        <v>166</v>
      </c>
      <c r="B13" s="106"/>
      <c r="C13" s="106"/>
      <c r="D13" s="106"/>
      <c r="E13" s="106"/>
      <c r="F13" s="106"/>
    </row>
    <row r="14" spans="1:6" ht="11.25" customHeight="1" x14ac:dyDescent="0.25">
      <c r="A14" s="87" t="s">
        <v>167</v>
      </c>
      <c r="B14" s="87"/>
      <c r="C14" s="87"/>
      <c r="D14" s="87"/>
      <c r="E14" s="87"/>
      <c r="F14" s="87"/>
    </row>
    <row r="16" spans="1:6" ht="11.25" customHeight="1" x14ac:dyDescent="0.25">
      <c r="A16" s="75" t="s">
        <v>21</v>
      </c>
      <c r="B16" s="75"/>
      <c r="C16" s="75"/>
      <c r="D16" s="75"/>
      <c r="E16" s="75"/>
      <c r="F16" s="75"/>
    </row>
    <row r="17" spans="1:6" x14ac:dyDescent="0.25">
      <c r="A17" s="3"/>
      <c r="B17" s="3"/>
      <c r="C17" s="3"/>
      <c r="D17" s="3"/>
      <c r="E17" s="3"/>
    </row>
    <row r="18" spans="1:6" ht="11.25" customHeight="1" x14ac:dyDescent="0.25">
      <c r="A18" s="80" t="s">
        <v>18</v>
      </c>
      <c r="B18" s="80"/>
      <c r="C18" s="80"/>
      <c r="D18" s="80"/>
      <c r="E18" s="80"/>
      <c r="F18" s="17">
        <v>0</v>
      </c>
    </row>
    <row r="19" spans="1:6" ht="11.25" customHeight="1" x14ac:dyDescent="0.25">
      <c r="A19" s="88" t="s">
        <v>112</v>
      </c>
      <c r="B19" s="88"/>
      <c r="C19" s="88"/>
      <c r="D19" s="88"/>
      <c r="E19" s="88"/>
      <c r="F19" s="18">
        <v>0</v>
      </c>
    </row>
    <row r="20" spans="1:6" ht="11.25" customHeight="1" x14ac:dyDescent="0.25">
      <c r="A20" s="88" t="s">
        <v>19</v>
      </c>
      <c r="B20" s="88"/>
      <c r="C20" s="88"/>
      <c r="D20" s="88"/>
      <c r="E20" s="88"/>
      <c r="F20" s="14">
        <v>0</v>
      </c>
    </row>
    <row r="21" spans="1:6" ht="11.25" customHeight="1" x14ac:dyDescent="0.25">
      <c r="A21" s="88" t="s">
        <v>20</v>
      </c>
      <c r="B21" s="88"/>
      <c r="C21" s="88"/>
      <c r="D21" s="88"/>
      <c r="E21" s="88"/>
      <c r="F21" s="19">
        <v>0</v>
      </c>
    </row>
    <row r="22" spans="1:6" x14ac:dyDescent="0.25">
      <c r="A22" s="3"/>
      <c r="B22" s="3"/>
      <c r="C22" s="3"/>
      <c r="D22" s="3"/>
      <c r="E22" s="3"/>
    </row>
    <row r="23" spans="1:6" ht="11.25" customHeight="1" x14ac:dyDescent="0.25">
      <c r="A23" s="81" t="s">
        <v>21</v>
      </c>
      <c r="B23" s="82"/>
      <c r="C23" s="82"/>
      <c r="D23" s="82"/>
      <c r="E23" s="82"/>
      <c r="F23" s="83"/>
    </row>
    <row r="24" spans="1:6" x14ac:dyDescent="0.25">
      <c r="A24" s="4">
        <v>1</v>
      </c>
      <c r="B24" s="84" t="s">
        <v>22</v>
      </c>
      <c r="C24" s="85"/>
      <c r="D24" s="86"/>
      <c r="E24" s="4" t="s">
        <v>23</v>
      </c>
      <c r="F24" s="4" t="s">
        <v>24</v>
      </c>
    </row>
    <row r="25" spans="1:6" x14ac:dyDescent="0.25">
      <c r="A25" s="2" t="s">
        <v>25</v>
      </c>
      <c r="B25" s="84" t="s">
        <v>26</v>
      </c>
      <c r="C25" s="85"/>
      <c r="D25" s="86"/>
      <c r="E25" s="2"/>
      <c r="F25" s="5">
        <v>0</v>
      </c>
    </row>
    <row r="26" spans="1:6" x14ac:dyDescent="0.25">
      <c r="A26" s="2" t="s">
        <v>27</v>
      </c>
      <c r="B26" s="84" t="s">
        <v>28</v>
      </c>
      <c r="C26" s="85"/>
      <c r="D26" s="86"/>
      <c r="E26" s="6">
        <v>0</v>
      </c>
      <c r="F26" s="7">
        <f>IFERROR(ROUND(F25*E26,2),"ERRO")</f>
        <v>0</v>
      </c>
    </row>
    <row r="27" spans="1:6" x14ac:dyDescent="0.25">
      <c r="A27" s="2" t="s">
        <v>29</v>
      </c>
      <c r="B27" s="84" t="s">
        <v>30</v>
      </c>
      <c r="C27" s="85"/>
      <c r="D27" s="86"/>
      <c r="E27" s="6">
        <v>0</v>
      </c>
      <c r="F27" s="7">
        <f>IFERROR(ROUND(F18*E27,2),"ERRO")</f>
        <v>0</v>
      </c>
    </row>
    <row r="28" spans="1:6" x14ac:dyDescent="0.25">
      <c r="A28" s="2" t="s">
        <v>31</v>
      </c>
      <c r="B28" s="84" t="s">
        <v>32</v>
      </c>
      <c r="C28" s="85"/>
      <c r="D28" s="86"/>
      <c r="E28" s="6">
        <v>0</v>
      </c>
      <c r="F28" s="7" t="str">
        <f>IFERROR(ROUND((F25+F26)*(F20/F19)*E28,2),"ERRO")</f>
        <v>ERRO</v>
      </c>
    </row>
    <row r="29" spans="1:6" x14ac:dyDescent="0.25">
      <c r="A29" s="2" t="s">
        <v>33</v>
      </c>
      <c r="B29" s="84" t="s">
        <v>34</v>
      </c>
      <c r="C29" s="85"/>
      <c r="D29" s="86"/>
      <c r="E29" s="6">
        <v>0</v>
      </c>
      <c r="F29" s="7" t="str">
        <f>IFERROR(ROUND((F25+F26)*((((60/F21)*F20)-F20))/F19*(1+E29),2),"ERRO")</f>
        <v>ERRO</v>
      </c>
    </row>
    <row r="30" spans="1:6" x14ac:dyDescent="0.25">
      <c r="A30" s="2" t="s">
        <v>35</v>
      </c>
      <c r="B30" s="102" t="s">
        <v>168</v>
      </c>
      <c r="C30" s="103"/>
      <c r="D30" s="104"/>
      <c r="E30" s="2"/>
      <c r="F30" s="5">
        <v>0</v>
      </c>
    </row>
    <row r="31" spans="1:6" x14ac:dyDescent="0.25">
      <c r="A31" s="81" t="s">
        <v>36</v>
      </c>
      <c r="B31" s="82"/>
      <c r="C31" s="82"/>
      <c r="D31" s="82"/>
      <c r="E31" s="83"/>
      <c r="F31" s="27">
        <f>IFERROR(SUM(F25:F30),"ERRO")</f>
        <v>0</v>
      </c>
    </row>
    <row r="32" spans="1:6" ht="11.25" customHeight="1" x14ac:dyDescent="0.25">
      <c r="A32" s="105" t="s">
        <v>169</v>
      </c>
      <c r="B32" s="105"/>
      <c r="C32" s="105"/>
      <c r="D32" s="105"/>
      <c r="E32" s="105"/>
      <c r="F32" s="105"/>
    </row>
    <row r="33" spans="1:6" x14ac:dyDescent="0.25">
      <c r="A33" s="3"/>
      <c r="B33" s="3"/>
      <c r="C33" s="3"/>
      <c r="D33" s="3"/>
      <c r="E33" s="3"/>
    </row>
    <row r="34" spans="1:6" ht="11.25" customHeight="1" x14ac:dyDescent="0.25">
      <c r="A34" s="75" t="s">
        <v>37</v>
      </c>
      <c r="B34" s="75"/>
      <c r="C34" s="75"/>
      <c r="D34" s="75"/>
      <c r="E34" s="75"/>
      <c r="F34" s="75"/>
    </row>
    <row r="35" spans="1:6" x14ac:dyDescent="0.25">
      <c r="A35" s="3"/>
      <c r="B35" s="3"/>
      <c r="C35" s="3"/>
      <c r="D35" s="3"/>
      <c r="E35" s="3"/>
      <c r="F35" s="3"/>
    </row>
    <row r="36" spans="1:6" ht="11.25" customHeight="1" x14ac:dyDescent="0.25">
      <c r="A36" s="81" t="s">
        <v>38</v>
      </c>
      <c r="B36" s="82"/>
      <c r="C36" s="82"/>
      <c r="D36" s="82"/>
      <c r="E36" s="82"/>
      <c r="F36" s="83"/>
    </row>
    <row r="37" spans="1:6" x14ac:dyDescent="0.25">
      <c r="A37" s="4" t="s">
        <v>39</v>
      </c>
      <c r="B37" s="39" t="s">
        <v>40</v>
      </c>
      <c r="C37" s="40"/>
      <c r="D37" s="41"/>
      <c r="E37" s="4" t="s">
        <v>23</v>
      </c>
      <c r="F37" s="4" t="s">
        <v>41</v>
      </c>
    </row>
    <row r="38" spans="1:6" x14ac:dyDescent="0.25">
      <c r="A38" s="2" t="s">
        <v>25</v>
      </c>
      <c r="B38" s="84" t="s">
        <v>42</v>
      </c>
      <c r="C38" s="85"/>
      <c r="D38" s="86"/>
      <c r="E38" s="6">
        <v>8.3299999999999999E-2</v>
      </c>
      <c r="F38" s="7">
        <f>IFERROR(ROUND(F31*E38,2),"ERRO")</f>
        <v>0</v>
      </c>
    </row>
    <row r="39" spans="1:6" x14ac:dyDescent="0.25">
      <c r="A39" s="2" t="s">
        <v>27</v>
      </c>
      <c r="B39" s="84" t="s">
        <v>43</v>
      </c>
      <c r="C39" s="85"/>
      <c r="D39" s="86"/>
      <c r="E39" s="6">
        <v>8.3299999999999999E-2</v>
      </c>
      <c r="F39" s="7">
        <f>IFERROR(ROUND(F31*E39,2),"ERRO")</f>
        <v>0</v>
      </c>
    </row>
    <row r="40" spans="1:6" x14ac:dyDescent="0.25">
      <c r="A40" s="2" t="s">
        <v>29</v>
      </c>
      <c r="B40" s="84" t="s">
        <v>44</v>
      </c>
      <c r="C40" s="85"/>
      <c r="D40" s="86"/>
      <c r="E40" s="6">
        <v>2.7799999999999998E-2</v>
      </c>
      <c r="F40" s="7">
        <f>IFERROR(ROUND(F31*E40,2),"ERRO")</f>
        <v>0</v>
      </c>
    </row>
    <row r="41" spans="1:6" ht="11.25" customHeight="1" x14ac:dyDescent="0.25">
      <c r="A41" s="81" t="s">
        <v>36</v>
      </c>
      <c r="B41" s="82"/>
      <c r="C41" s="82"/>
      <c r="D41" s="82"/>
      <c r="E41" s="83"/>
      <c r="F41" s="27">
        <f>IFERROR(SUM(F38:F40),"ERRO")</f>
        <v>0</v>
      </c>
    </row>
    <row r="42" spans="1:6" x14ac:dyDescent="0.25">
      <c r="A42" s="106" t="s">
        <v>170</v>
      </c>
      <c r="B42" s="106"/>
      <c r="C42" s="106"/>
      <c r="D42" s="106"/>
      <c r="E42" s="106"/>
      <c r="F42" s="106"/>
    </row>
    <row r="43" spans="1:6" ht="11.25" customHeight="1" x14ac:dyDescent="0.25">
      <c r="A43" s="87" t="s">
        <v>171</v>
      </c>
      <c r="B43" s="87"/>
      <c r="C43" s="87"/>
      <c r="D43" s="87"/>
      <c r="E43" s="87"/>
      <c r="F43" s="87"/>
    </row>
    <row r="44" spans="1:6" ht="11.25" customHeight="1" x14ac:dyDescent="0.25">
      <c r="A44" s="87" t="s">
        <v>172</v>
      </c>
      <c r="B44" s="87"/>
      <c r="C44" s="87"/>
      <c r="D44" s="87"/>
      <c r="E44" s="87"/>
      <c r="F44" s="87"/>
    </row>
    <row r="45" spans="1:6" ht="11.25" customHeight="1" x14ac:dyDescent="0.25">
      <c r="A45" s="87" t="s">
        <v>159</v>
      </c>
      <c r="B45" s="87"/>
      <c r="C45" s="87"/>
      <c r="D45" s="87"/>
      <c r="E45" s="87"/>
      <c r="F45" s="87"/>
    </row>
    <row r="47" spans="1:6" ht="11.25" customHeight="1" x14ac:dyDescent="0.25">
      <c r="A47" s="81" t="s">
        <v>45</v>
      </c>
      <c r="B47" s="82"/>
      <c r="C47" s="82"/>
      <c r="D47" s="82"/>
      <c r="E47" s="82"/>
      <c r="F47" s="83"/>
    </row>
    <row r="48" spans="1:6" x14ac:dyDescent="0.25">
      <c r="A48" s="4" t="s">
        <v>46</v>
      </c>
      <c r="B48" s="81" t="s">
        <v>47</v>
      </c>
      <c r="C48" s="82"/>
      <c r="D48" s="83"/>
      <c r="E48" s="4" t="s">
        <v>23</v>
      </c>
      <c r="F48" s="4" t="s">
        <v>41</v>
      </c>
    </row>
    <row r="49" spans="1:6" x14ac:dyDescent="0.25">
      <c r="A49" s="2" t="s">
        <v>25</v>
      </c>
      <c r="B49" s="84" t="s">
        <v>48</v>
      </c>
      <c r="C49" s="85"/>
      <c r="D49" s="86"/>
      <c r="E49" s="6">
        <v>0.2</v>
      </c>
      <c r="F49" s="7">
        <f t="shared" ref="F49:F55" si="0">IFERROR(ROUND(($F$31+$F$41)*E49,2),"ERRO")</f>
        <v>0</v>
      </c>
    </row>
    <row r="50" spans="1:6" x14ac:dyDescent="0.25">
      <c r="A50" s="2" t="s">
        <v>27</v>
      </c>
      <c r="B50" s="84" t="s">
        <v>49</v>
      </c>
      <c r="C50" s="85"/>
      <c r="D50" s="86"/>
      <c r="E50" s="6">
        <v>2.5000000000000001E-2</v>
      </c>
      <c r="F50" s="7">
        <f t="shared" si="0"/>
        <v>0</v>
      </c>
    </row>
    <row r="51" spans="1:6" x14ac:dyDescent="0.25">
      <c r="A51" s="2" t="s">
        <v>29</v>
      </c>
      <c r="B51" s="84" t="s">
        <v>50</v>
      </c>
      <c r="C51" s="85"/>
      <c r="D51" s="86"/>
      <c r="E51" s="6">
        <v>0</v>
      </c>
      <c r="F51" s="7">
        <f t="shared" si="0"/>
        <v>0</v>
      </c>
    </row>
    <row r="52" spans="1:6" x14ac:dyDescent="0.25">
      <c r="A52" s="2" t="s">
        <v>31</v>
      </c>
      <c r="B52" s="84" t="s">
        <v>51</v>
      </c>
      <c r="C52" s="85"/>
      <c r="D52" s="86"/>
      <c r="E52" s="6">
        <v>1.4999999999999999E-2</v>
      </c>
      <c r="F52" s="7">
        <f t="shared" si="0"/>
        <v>0</v>
      </c>
    </row>
    <row r="53" spans="1:6" x14ac:dyDescent="0.25">
      <c r="A53" s="2" t="s">
        <v>33</v>
      </c>
      <c r="B53" s="84" t="s">
        <v>52</v>
      </c>
      <c r="C53" s="85"/>
      <c r="D53" s="86"/>
      <c r="E53" s="6">
        <v>0.01</v>
      </c>
      <c r="F53" s="7">
        <f t="shared" si="0"/>
        <v>0</v>
      </c>
    </row>
    <row r="54" spans="1:6" x14ac:dyDescent="0.25">
      <c r="A54" s="2" t="s">
        <v>53</v>
      </c>
      <c r="B54" s="84" t="s">
        <v>54</v>
      </c>
      <c r="C54" s="85"/>
      <c r="D54" s="86"/>
      <c r="E54" s="6">
        <v>6.0000000000000001E-3</v>
      </c>
      <c r="F54" s="7">
        <f t="shared" si="0"/>
        <v>0</v>
      </c>
    </row>
    <row r="55" spans="1:6" x14ac:dyDescent="0.25">
      <c r="A55" s="2" t="s">
        <v>35</v>
      </c>
      <c r="B55" s="84" t="s">
        <v>55</v>
      </c>
      <c r="C55" s="85"/>
      <c r="D55" s="86"/>
      <c r="E55" s="6">
        <v>2E-3</v>
      </c>
      <c r="F55" s="7">
        <f t="shared" si="0"/>
        <v>0</v>
      </c>
    </row>
    <row r="56" spans="1:6" ht="11.25" customHeight="1" x14ac:dyDescent="0.25">
      <c r="A56" s="81" t="s">
        <v>56</v>
      </c>
      <c r="B56" s="82"/>
      <c r="C56" s="82"/>
      <c r="D56" s="83"/>
      <c r="E56" s="42">
        <f>SUM(E49:E55)</f>
        <v>0.25800000000000001</v>
      </c>
      <c r="F56" s="27">
        <f>IFERROR(SUM(F49:F55),"ERRO")</f>
        <v>0</v>
      </c>
    </row>
    <row r="57" spans="1:6" x14ac:dyDescent="0.25">
      <c r="A57" s="2" t="s">
        <v>57</v>
      </c>
      <c r="B57" s="84" t="s">
        <v>58</v>
      </c>
      <c r="C57" s="85"/>
      <c r="D57" s="86"/>
      <c r="E57" s="6">
        <v>0.08</v>
      </c>
      <c r="F57" s="7">
        <f>IFERROR(ROUND(($F$31+$F$41)*E57,2),"ERRO")</f>
        <v>0</v>
      </c>
    </row>
    <row r="58" spans="1:6" ht="11.25" customHeight="1" x14ac:dyDescent="0.25">
      <c r="A58" s="81" t="s">
        <v>36</v>
      </c>
      <c r="B58" s="82"/>
      <c r="C58" s="82"/>
      <c r="D58" s="83"/>
      <c r="E58" s="42">
        <f>SUM(E56:E57)</f>
        <v>0.33800000000000002</v>
      </c>
      <c r="F58" s="27">
        <f>IFERROR(SUM(F56:F57),"ERRO")</f>
        <v>0</v>
      </c>
    </row>
    <row r="59" spans="1:6" ht="11.25" customHeight="1" x14ac:dyDescent="0.25">
      <c r="A59" s="106" t="s">
        <v>173</v>
      </c>
      <c r="B59" s="106"/>
      <c r="C59" s="106"/>
      <c r="D59" s="106"/>
      <c r="E59" s="106"/>
      <c r="F59" s="106"/>
    </row>
    <row r="60" spans="1:6" ht="11.25" customHeight="1" x14ac:dyDescent="0.25">
      <c r="A60" s="87" t="s">
        <v>174</v>
      </c>
      <c r="B60" s="87"/>
      <c r="C60" s="87"/>
      <c r="D60" s="87"/>
      <c r="E60" s="87"/>
      <c r="F60" s="87"/>
    </row>
    <row r="61" spans="1:6" x14ac:dyDescent="0.25">
      <c r="A61" s="87" t="s">
        <v>175</v>
      </c>
      <c r="B61" s="87"/>
      <c r="C61" s="87"/>
      <c r="D61" s="87"/>
      <c r="E61" s="87"/>
      <c r="F61" s="87"/>
    </row>
    <row r="62" spans="1:6" x14ac:dyDescent="0.25">
      <c r="A62" s="43"/>
      <c r="B62" s="43"/>
      <c r="C62" s="43"/>
      <c r="D62" s="43"/>
      <c r="E62" s="43"/>
      <c r="F62" s="43"/>
    </row>
    <row r="63" spans="1:6" ht="11.25" customHeight="1" x14ac:dyDescent="0.25">
      <c r="A63" s="80" t="s">
        <v>59</v>
      </c>
      <c r="B63" s="80"/>
      <c r="C63" s="80"/>
      <c r="D63" s="80"/>
      <c r="E63" s="80"/>
      <c r="F63" s="12">
        <v>0</v>
      </c>
    </row>
    <row r="64" spans="1:6" ht="11.25" customHeight="1" x14ac:dyDescent="0.25">
      <c r="A64" s="88" t="s">
        <v>60</v>
      </c>
      <c r="B64" s="88"/>
      <c r="C64" s="88"/>
      <c r="D64" s="88"/>
      <c r="E64" s="88"/>
      <c r="F64" s="13">
        <v>0</v>
      </c>
    </row>
    <row r="65" spans="1:6" ht="11.25" customHeight="1" x14ac:dyDescent="0.25">
      <c r="A65" s="88" t="s">
        <v>61</v>
      </c>
      <c r="B65" s="88"/>
      <c r="C65" s="88"/>
      <c r="D65" s="88"/>
      <c r="E65" s="88"/>
      <c r="F65" s="14">
        <v>0</v>
      </c>
    </row>
    <row r="66" spans="1:6" ht="11.25" customHeight="1" x14ac:dyDescent="0.25">
      <c r="A66" s="88" t="s">
        <v>62</v>
      </c>
      <c r="B66" s="88"/>
      <c r="C66" s="88"/>
      <c r="D66" s="88"/>
      <c r="E66" s="88"/>
      <c r="F66" s="15">
        <v>0</v>
      </c>
    </row>
    <row r="67" spans="1:6" ht="11.25" customHeight="1" x14ac:dyDescent="0.25">
      <c r="A67" s="88" t="s">
        <v>63</v>
      </c>
      <c r="B67" s="88"/>
      <c r="C67" s="88"/>
      <c r="D67" s="88"/>
      <c r="E67" s="88"/>
      <c r="F67" s="13">
        <v>0</v>
      </c>
    </row>
    <row r="68" spans="1:6" ht="11.25" customHeight="1" x14ac:dyDescent="0.25">
      <c r="A68" s="88" t="s">
        <v>64</v>
      </c>
      <c r="B68" s="88"/>
      <c r="C68" s="88"/>
      <c r="D68" s="88"/>
      <c r="E68" s="88"/>
      <c r="F68" s="16">
        <v>0</v>
      </c>
    </row>
    <row r="69" spans="1:6" x14ac:dyDescent="0.25">
      <c r="A69" s="43"/>
    </row>
    <row r="70" spans="1:6" ht="11.25" customHeight="1" x14ac:dyDescent="0.25">
      <c r="A70" s="81" t="s">
        <v>65</v>
      </c>
      <c r="B70" s="82"/>
      <c r="C70" s="82"/>
      <c r="D70" s="82"/>
      <c r="E70" s="82"/>
      <c r="F70" s="83"/>
    </row>
    <row r="71" spans="1:6" x14ac:dyDescent="0.25">
      <c r="A71" s="4" t="s">
        <v>66</v>
      </c>
      <c r="B71" s="89" t="s">
        <v>67</v>
      </c>
      <c r="C71" s="89"/>
      <c r="D71" s="89"/>
      <c r="E71" s="4" t="s">
        <v>23</v>
      </c>
      <c r="F71" s="4" t="s">
        <v>41</v>
      </c>
    </row>
    <row r="72" spans="1:6" x14ac:dyDescent="0.25">
      <c r="A72" s="2" t="s">
        <v>25</v>
      </c>
      <c r="B72" s="90" t="s">
        <v>68</v>
      </c>
      <c r="C72" s="90"/>
      <c r="D72" s="90"/>
      <c r="E72" s="44"/>
      <c r="F72" s="7">
        <f>IFERROR(IF(ROUND(F63*F64*F65,2)&gt;ROUND(F25*F66,2),ROUND((F63*F64*F65)-(F25*F66),2),0),"ERRO")</f>
        <v>0</v>
      </c>
    </row>
    <row r="73" spans="1:6" x14ac:dyDescent="0.25">
      <c r="A73" s="2" t="s">
        <v>27</v>
      </c>
      <c r="B73" s="90" t="s">
        <v>69</v>
      </c>
      <c r="C73" s="90"/>
      <c r="D73" s="90"/>
      <c r="E73" s="44"/>
      <c r="F73" s="7">
        <f>IFERROR(ROUND((F65*F67)-((F65*F67)*F68),2),"ERRO")</f>
        <v>0</v>
      </c>
    </row>
    <row r="74" spans="1:6" x14ac:dyDescent="0.25">
      <c r="A74" s="2" t="s">
        <v>29</v>
      </c>
      <c r="B74" s="84" t="s">
        <v>70</v>
      </c>
      <c r="C74" s="85"/>
      <c r="D74" s="86"/>
      <c r="E74" s="2"/>
      <c r="F74" s="5">
        <v>0</v>
      </c>
    </row>
    <row r="75" spans="1:6" x14ac:dyDescent="0.25">
      <c r="A75" s="2" t="s">
        <v>31</v>
      </c>
      <c r="B75" s="84" t="s">
        <v>71</v>
      </c>
      <c r="C75" s="85"/>
      <c r="D75" s="86"/>
      <c r="E75" s="2"/>
      <c r="F75" s="5">
        <v>0</v>
      </c>
    </row>
    <row r="76" spans="1:6" x14ac:dyDescent="0.25">
      <c r="A76" s="2" t="s">
        <v>33</v>
      </c>
      <c r="B76" s="84" t="s">
        <v>72</v>
      </c>
      <c r="C76" s="85"/>
      <c r="D76" s="86"/>
      <c r="E76" s="2"/>
      <c r="F76" s="5">
        <v>0</v>
      </c>
    </row>
    <row r="77" spans="1:6" x14ac:dyDescent="0.25">
      <c r="A77" s="2" t="s">
        <v>53</v>
      </c>
      <c r="B77" s="55" t="s">
        <v>199</v>
      </c>
      <c r="C77" s="56"/>
      <c r="D77" s="57"/>
      <c r="E77" s="2"/>
      <c r="F77" s="5">
        <v>0</v>
      </c>
    </row>
    <row r="78" spans="1:6" x14ac:dyDescent="0.25">
      <c r="A78" s="2" t="s">
        <v>35</v>
      </c>
      <c r="B78" s="102" t="s">
        <v>168</v>
      </c>
      <c r="C78" s="103"/>
      <c r="D78" s="104"/>
      <c r="E78" s="2"/>
      <c r="F78" s="5">
        <v>0</v>
      </c>
    </row>
    <row r="79" spans="1:6" ht="11.25" customHeight="1" x14ac:dyDescent="0.25">
      <c r="A79" s="81" t="s">
        <v>36</v>
      </c>
      <c r="B79" s="82"/>
      <c r="C79" s="82"/>
      <c r="D79" s="83"/>
      <c r="E79" s="4"/>
      <c r="F79" s="27">
        <f>SUM(F72:F78)</f>
        <v>0</v>
      </c>
    </row>
    <row r="80" spans="1:6" ht="11.25" customHeight="1" x14ac:dyDescent="0.25">
      <c r="A80" s="106" t="s">
        <v>176</v>
      </c>
      <c r="B80" s="106"/>
      <c r="C80" s="106"/>
      <c r="D80" s="106"/>
      <c r="E80" s="106"/>
      <c r="F80" s="106"/>
    </row>
    <row r="81" spans="1:6" ht="11.25" customHeight="1" x14ac:dyDescent="0.25">
      <c r="A81" s="87" t="s">
        <v>177</v>
      </c>
      <c r="B81" s="87"/>
      <c r="C81" s="87"/>
      <c r="D81" s="87"/>
      <c r="E81" s="87"/>
      <c r="F81" s="87"/>
    </row>
    <row r="82" spans="1:6" x14ac:dyDescent="0.25">
      <c r="A82" s="87" t="s">
        <v>163</v>
      </c>
      <c r="B82" s="87"/>
      <c r="C82" s="87"/>
      <c r="D82" s="87"/>
      <c r="E82" s="87"/>
      <c r="F82" s="87"/>
    </row>
    <row r="83" spans="1:6" ht="11.25" customHeight="1" x14ac:dyDescent="0.25">
      <c r="A83" s="87" t="s">
        <v>164</v>
      </c>
      <c r="B83" s="87"/>
      <c r="C83" s="87"/>
      <c r="D83" s="87"/>
      <c r="E83" s="87"/>
      <c r="F83" s="87"/>
    </row>
    <row r="85" spans="1:6" x14ac:dyDescent="0.25">
      <c r="A85" s="81" t="s">
        <v>73</v>
      </c>
      <c r="B85" s="82"/>
      <c r="C85" s="82"/>
      <c r="D85" s="82"/>
      <c r="E85" s="82"/>
      <c r="F85" s="83"/>
    </row>
    <row r="86" spans="1:6" x14ac:dyDescent="0.25">
      <c r="A86" s="4">
        <v>2</v>
      </c>
      <c r="B86" s="81" t="s">
        <v>74</v>
      </c>
      <c r="C86" s="82"/>
      <c r="D86" s="82"/>
      <c r="E86" s="83"/>
      <c r="F86" s="4" t="s">
        <v>41</v>
      </c>
    </row>
    <row r="87" spans="1:6" x14ac:dyDescent="0.25">
      <c r="A87" s="2" t="s">
        <v>39</v>
      </c>
      <c r="B87" s="84" t="s">
        <v>75</v>
      </c>
      <c r="C87" s="85"/>
      <c r="D87" s="85"/>
      <c r="E87" s="86"/>
      <c r="F87" s="7">
        <f>F41</f>
        <v>0</v>
      </c>
    </row>
    <row r="88" spans="1:6" x14ac:dyDescent="0.25">
      <c r="A88" s="2" t="s">
        <v>46</v>
      </c>
      <c r="B88" s="84" t="s">
        <v>47</v>
      </c>
      <c r="C88" s="85"/>
      <c r="D88" s="85"/>
      <c r="E88" s="86"/>
      <c r="F88" s="7">
        <f>F58</f>
        <v>0</v>
      </c>
    </row>
    <row r="89" spans="1:6" x14ac:dyDescent="0.25">
      <c r="A89" s="2" t="s">
        <v>66</v>
      </c>
      <c r="B89" s="84" t="s">
        <v>67</v>
      </c>
      <c r="C89" s="85"/>
      <c r="D89" s="85"/>
      <c r="E89" s="86"/>
      <c r="F89" s="7">
        <f>F79</f>
        <v>0</v>
      </c>
    </row>
    <row r="90" spans="1:6" ht="11.25" customHeight="1" x14ac:dyDescent="0.25">
      <c r="A90" s="81" t="s">
        <v>76</v>
      </c>
      <c r="B90" s="82"/>
      <c r="C90" s="82"/>
      <c r="D90" s="82"/>
      <c r="E90" s="83"/>
      <c r="F90" s="27">
        <f>IFERROR(SUM(F87:F89),"ERRO")</f>
        <v>0</v>
      </c>
    </row>
    <row r="91" spans="1:6" x14ac:dyDescent="0.25">
      <c r="A91" s="3"/>
    </row>
    <row r="92" spans="1:6" ht="11.25" customHeight="1" x14ac:dyDescent="0.25">
      <c r="A92" s="75" t="s">
        <v>77</v>
      </c>
      <c r="B92" s="75"/>
      <c r="C92" s="75"/>
      <c r="D92" s="75"/>
      <c r="E92" s="75"/>
      <c r="F92" s="75"/>
    </row>
    <row r="93" spans="1:6" x14ac:dyDescent="0.25">
      <c r="A93" s="3"/>
      <c r="B93" s="3"/>
      <c r="C93" s="3"/>
      <c r="D93" s="3"/>
      <c r="E93" s="3"/>
      <c r="F93" s="3"/>
    </row>
    <row r="94" spans="1:6" ht="11.25" customHeight="1" x14ac:dyDescent="0.25">
      <c r="A94" s="81" t="s">
        <v>77</v>
      </c>
      <c r="B94" s="82"/>
      <c r="C94" s="82"/>
      <c r="D94" s="82"/>
      <c r="E94" s="82"/>
      <c r="F94" s="83"/>
    </row>
    <row r="95" spans="1:6" x14ac:dyDescent="0.25">
      <c r="A95" s="4">
        <v>3</v>
      </c>
      <c r="B95" s="81" t="s">
        <v>78</v>
      </c>
      <c r="C95" s="82"/>
      <c r="D95" s="83"/>
      <c r="E95" s="4" t="s">
        <v>23</v>
      </c>
      <c r="F95" s="4" t="s">
        <v>41</v>
      </c>
    </row>
    <row r="96" spans="1:6" x14ac:dyDescent="0.25">
      <c r="A96" s="2" t="s">
        <v>25</v>
      </c>
      <c r="B96" s="84" t="s">
        <v>79</v>
      </c>
      <c r="C96" s="85"/>
      <c r="D96" s="86"/>
      <c r="E96" s="6">
        <v>0</v>
      </c>
      <c r="F96" s="7">
        <f t="shared" ref="F96:F101" si="1">IFERROR(ROUND($F$31*E96,2),"ERRO")</f>
        <v>0</v>
      </c>
    </row>
    <row r="97" spans="1:6" x14ac:dyDescent="0.25">
      <c r="A97" s="2" t="s">
        <v>27</v>
      </c>
      <c r="B97" s="84" t="s">
        <v>80</v>
      </c>
      <c r="C97" s="85"/>
      <c r="D97" s="86"/>
      <c r="E97" s="6">
        <v>0</v>
      </c>
      <c r="F97" s="7">
        <f t="shared" si="1"/>
        <v>0</v>
      </c>
    </row>
    <row r="98" spans="1:6" x14ac:dyDescent="0.25">
      <c r="A98" s="2" t="s">
        <v>29</v>
      </c>
      <c r="B98" s="84" t="s">
        <v>81</v>
      </c>
      <c r="C98" s="85"/>
      <c r="D98" s="86"/>
      <c r="E98" s="6">
        <v>0</v>
      </c>
      <c r="F98" s="7">
        <f t="shared" si="1"/>
        <v>0</v>
      </c>
    </row>
    <row r="99" spans="1:6" x14ac:dyDescent="0.25">
      <c r="A99" s="2" t="s">
        <v>31</v>
      </c>
      <c r="B99" s="84" t="s">
        <v>82</v>
      </c>
      <c r="C99" s="85"/>
      <c r="D99" s="86"/>
      <c r="E99" s="6">
        <v>0</v>
      </c>
      <c r="F99" s="7">
        <f t="shared" si="1"/>
        <v>0</v>
      </c>
    </row>
    <row r="100" spans="1:6" x14ac:dyDescent="0.25">
      <c r="A100" s="2" t="s">
        <v>33</v>
      </c>
      <c r="B100" s="84" t="s">
        <v>198</v>
      </c>
      <c r="C100" s="85"/>
      <c r="D100" s="86"/>
      <c r="E100" s="6">
        <v>0</v>
      </c>
      <c r="F100" s="7">
        <f t="shared" si="1"/>
        <v>0</v>
      </c>
    </row>
    <row r="101" spans="1:6" x14ac:dyDescent="0.25">
      <c r="A101" s="2" t="s">
        <v>53</v>
      </c>
      <c r="B101" s="84" t="s">
        <v>83</v>
      </c>
      <c r="C101" s="85"/>
      <c r="D101" s="86"/>
      <c r="E101" s="6">
        <v>0</v>
      </c>
      <c r="F101" s="7">
        <f t="shared" si="1"/>
        <v>0</v>
      </c>
    </row>
    <row r="102" spans="1:6" ht="11.25" customHeight="1" x14ac:dyDescent="0.25">
      <c r="A102" s="81" t="s">
        <v>76</v>
      </c>
      <c r="B102" s="82"/>
      <c r="C102" s="82"/>
      <c r="D102" s="82"/>
      <c r="E102" s="83"/>
      <c r="F102" s="27">
        <f>IFERROR(SUM(F96:F101),"ERRO")</f>
        <v>0</v>
      </c>
    </row>
    <row r="104" spans="1:6" x14ac:dyDescent="0.25">
      <c r="A104" s="75" t="s">
        <v>84</v>
      </c>
      <c r="B104" s="75"/>
      <c r="C104" s="75"/>
      <c r="D104" s="75"/>
      <c r="E104" s="75"/>
      <c r="F104" s="75"/>
    </row>
    <row r="105" spans="1:6" ht="11.25" customHeight="1" x14ac:dyDescent="0.25">
      <c r="A105" s="75" t="s">
        <v>178</v>
      </c>
      <c r="B105" s="75"/>
      <c r="C105" s="75"/>
      <c r="D105" s="75"/>
      <c r="E105" s="75"/>
      <c r="F105" s="75"/>
    </row>
    <row r="107" spans="1:6" ht="11.25" customHeight="1" x14ac:dyDescent="0.25">
      <c r="A107" s="81" t="s">
        <v>160</v>
      </c>
      <c r="B107" s="82"/>
      <c r="C107" s="82"/>
      <c r="D107" s="82"/>
      <c r="E107" s="82"/>
      <c r="F107" s="83"/>
    </row>
    <row r="108" spans="1:6" x14ac:dyDescent="0.25">
      <c r="A108" s="4" t="s">
        <v>85</v>
      </c>
      <c r="B108" s="81" t="s">
        <v>86</v>
      </c>
      <c r="C108" s="82"/>
      <c r="D108" s="83"/>
      <c r="E108" s="4" t="s">
        <v>23</v>
      </c>
      <c r="F108" s="4" t="s">
        <v>41</v>
      </c>
    </row>
    <row r="109" spans="1:6" x14ac:dyDescent="0.25">
      <c r="A109" s="2" t="s">
        <v>25</v>
      </c>
      <c r="B109" s="84" t="s">
        <v>87</v>
      </c>
      <c r="C109" s="85"/>
      <c r="D109" s="86"/>
      <c r="E109" s="6">
        <v>0</v>
      </c>
      <c r="F109" s="7">
        <f t="shared" ref="F109:F114" si="2">IFERROR(ROUND(($F$31+$F$90+$F$102)*E109,2),"ERRO")</f>
        <v>0</v>
      </c>
    </row>
    <row r="110" spans="1:6" x14ac:dyDescent="0.25">
      <c r="A110" s="2" t="s">
        <v>27</v>
      </c>
      <c r="B110" s="84" t="s">
        <v>88</v>
      </c>
      <c r="C110" s="85"/>
      <c r="D110" s="86"/>
      <c r="E110" s="6">
        <v>0</v>
      </c>
      <c r="F110" s="7">
        <f t="shared" si="2"/>
        <v>0</v>
      </c>
    </row>
    <row r="111" spans="1:6" x14ac:dyDescent="0.25">
      <c r="A111" s="2" t="s">
        <v>29</v>
      </c>
      <c r="B111" s="84" t="s">
        <v>89</v>
      </c>
      <c r="C111" s="85"/>
      <c r="D111" s="86"/>
      <c r="E111" s="6">
        <v>0</v>
      </c>
      <c r="F111" s="7">
        <f t="shared" si="2"/>
        <v>0</v>
      </c>
    </row>
    <row r="112" spans="1:6" x14ac:dyDescent="0.25">
      <c r="A112" s="2" t="s">
        <v>31</v>
      </c>
      <c r="B112" s="84" t="s">
        <v>90</v>
      </c>
      <c r="C112" s="85"/>
      <c r="D112" s="86"/>
      <c r="E112" s="6">
        <v>0</v>
      </c>
      <c r="F112" s="7">
        <f t="shared" si="2"/>
        <v>0</v>
      </c>
    </row>
    <row r="113" spans="1:6" x14ac:dyDescent="0.25">
      <c r="A113" s="2" t="s">
        <v>33</v>
      </c>
      <c r="B113" s="84" t="s">
        <v>91</v>
      </c>
      <c r="C113" s="85"/>
      <c r="D113" s="86"/>
      <c r="E113" s="6">
        <v>0</v>
      </c>
      <c r="F113" s="7">
        <f t="shared" si="2"/>
        <v>0</v>
      </c>
    </row>
    <row r="114" spans="1:6" x14ac:dyDescent="0.25">
      <c r="A114" s="2" t="s">
        <v>53</v>
      </c>
      <c r="B114" s="102" t="s">
        <v>179</v>
      </c>
      <c r="C114" s="103"/>
      <c r="D114" s="104"/>
      <c r="E114" s="6">
        <v>0</v>
      </c>
      <c r="F114" s="7">
        <f t="shared" si="2"/>
        <v>0</v>
      </c>
    </row>
    <row r="115" spans="1:6" ht="11.25" customHeight="1" x14ac:dyDescent="0.25">
      <c r="A115" s="81" t="s">
        <v>36</v>
      </c>
      <c r="B115" s="82"/>
      <c r="C115" s="82"/>
      <c r="D115" s="82"/>
      <c r="E115" s="83"/>
      <c r="F115" s="27">
        <f>IFERROR(SUM(F109:F114),"ERRO")</f>
        <v>0</v>
      </c>
    </row>
    <row r="116" spans="1:6" x14ac:dyDescent="0.25">
      <c r="A116" s="3"/>
      <c r="B116" s="3"/>
      <c r="C116" s="3"/>
      <c r="D116" s="3"/>
      <c r="E116" s="3"/>
      <c r="F116" s="3"/>
    </row>
    <row r="117" spans="1:6" ht="11.25" customHeight="1" x14ac:dyDescent="0.25">
      <c r="A117" s="81" t="s">
        <v>161</v>
      </c>
      <c r="B117" s="82"/>
      <c r="C117" s="82"/>
      <c r="D117" s="82"/>
      <c r="E117" s="82"/>
      <c r="F117" s="83"/>
    </row>
    <row r="118" spans="1:6" x14ac:dyDescent="0.25">
      <c r="A118" s="4" t="s">
        <v>92</v>
      </c>
      <c r="B118" s="81" t="s">
        <v>93</v>
      </c>
      <c r="C118" s="82"/>
      <c r="D118" s="83"/>
      <c r="E118" s="4" t="s">
        <v>23</v>
      </c>
      <c r="F118" s="4" t="s">
        <v>41</v>
      </c>
    </row>
    <row r="119" spans="1:6" x14ac:dyDescent="0.25">
      <c r="A119" s="2" t="s">
        <v>25</v>
      </c>
      <c r="B119" s="84" t="s">
        <v>94</v>
      </c>
      <c r="C119" s="85"/>
      <c r="D119" s="86"/>
      <c r="E119" s="8">
        <v>0</v>
      </c>
      <c r="F119" s="7">
        <f>IFERROR(ROUND(($F$31+$F$90+$F$102)*E119,2),"ERRO")</f>
        <v>0</v>
      </c>
    </row>
    <row r="120" spans="1:6" ht="11.25" customHeight="1" x14ac:dyDescent="0.25">
      <c r="A120" s="81" t="s">
        <v>36</v>
      </c>
      <c r="B120" s="82"/>
      <c r="C120" s="82"/>
      <c r="D120" s="82"/>
      <c r="E120" s="83"/>
      <c r="F120" s="27">
        <f>IFERROR(SUM(F119),"ERRO")</f>
        <v>0</v>
      </c>
    </row>
    <row r="121" spans="1:6" x14ac:dyDescent="0.25">
      <c r="A121" s="3"/>
      <c r="B121" s="3"/>
      <c r="C121" s="3"/>
      <c r="D121" s="3"/>
      <c r="E121" s="3"/>
      <c r="F121" s="3"/>
    </row>
    <row r="122" spans="1:6" ht="11.25" customHeight="1" x14ac:dyDescent="0.25">
      <c r="A122" s="81" t="s">
        <v>162</v>
      </c>
      <c r="B122" s="82"/>
      <c r="C122" s="82"/>
      <c r="D122" s="82"/>
      <c r="E122" s="82"/>
      <c r="F122" s="83"/>
    </row>
    <row r="123" spans="1:6" x14ac:dyDescent="0.25">
      <c r="A123" s="4">
        <v>4</v>
      </c>
      <c r="B123" s="81" t="s">
        <v>95</v>
      </c>
      <c r="C123" s="82"/>
      <c r="D123" s="82"/>
      <c r="E123" s="83"/>
      <c r="F123" s="4" t="s">
        <v>41</v>
      </c>
    </row>
    <row r="124" spans="1:6" x14ac:dyDescent="0.25">
      <c r="A124" s="2" t="s">
        <v>85</v>
      </c>
      <c r="B124" s="84" t="s">
        <v>86</v>
      </c>
      <c r="C124" s="85"/>
      <c r="D124" s="85"/>
      <c r="E124" s="86"/>
      <c r="F124" s="7">
        <f>F115</f>
        <v>0</v>
      </c>
    </row>
    <row r="125" spans="1:6" x14ac:dyDescent="0.25">
      <c r="A125" s="2" t="s">
        <v>92</v>
      </c>
      <c r="B125" s="84" t="s">
        <v>96</v>
      </c>
      <c r="C125" s="85"/>
      <c r="D125" s="85"/>
      <c r="E125" s="86"/>
      <c r="F125" s="7">
        <f>F120</f>
        <v>0</v>
      </c>
    </row>
    <row r="126" spans="1:6" ht="11.25" customHeight="1" x14ac:dyDescent="0.25">
      <c r="A126" s="81" t="s">
        <v>76</v>
      </c>
      <c r="B126" s="82"/>
      <c r="C126" s="82"/>
      <c r="D126" s="82"/>
      <c r="E126" s="83"/>
      <c r="F126" s="27">
        <f>IFERROR(SUM(F124:F125),"ERRO")</f>
        <v>0</v>
      </c>
    </row>
    <row r="127" spans="1:6" x14ac:dyDescent="0.25">
      <c r="A127" s="3"/>
    </row>
    <row r="128" spans="1:6" ht="11.25" customHeight="1" x14ac:dyDescent="0.25">
      <c r="A128" s="75" t="s">
        <v>97</v>
      </c>
      <c r="B128" s="75"/>
      <c r="C128" s="75"/>
      <c r="D128" s="75"/>
      <c r="E128" s="75"/>
      <c r="F128" s="75"/>
    </row>
    <row r="129" spans="1:6" x14ac:dyDescent="0.25">
      <c r="A129" s="3"/>
      <c r="B129" s="3"/>
      <c r="C129" s="3"/>
      <c r="D129" s="3"/>
      <c r="E129" s="3"/>
      <c r="F129" s="3"/>
    </row>
    <row r="130" spans="1:6" ht="11.25" customHeight="1" x14ac:dyDescent="0.25">
      <c r="A130" s="80" t="s">
        <v>316</v>
      </c>
      <c r="B130" s="80"/>
      <c r="C130" s="80"/>
      <c r="D130" s="80"/>
      <c r="E130" s="80"/>
      <c r="F130" s="45">
        <f>IFERROR(SUM(F132:F138),"ERRO")</f>
        <v>0</v>
      </c>
    </row>
    <row r="131" spans="1:6" x14ac:dyDescent="0.25">
      <c r="A131" s="68"/>
      <c r="B131" s="38" t="s">
        <v>113</v>
      </c>
      <c r="C131" s="38" t="s">
        <v>114</v>
      </c>
      <c r="D131" s="38" t="s">
        <v>191</v>
      </c>
      <c r="E131" s="38" t="s">
        <v>118</v>
      </c>
      <c r="F131" s="38" t="s">
        <v>117</v>
      </c>
    </row>
    <row r="132" spans="1:6" ht="33.75" x14ac:dyDescent="0.25">
      <c r="A132" s="69"/>
      <c r="B132" s="47" t="s">
        <v>222</v>
      </c>
      <c r="C132" s="47" t="s">
        <v>115</v>
      </c>
      <c r="D132" s="47">
        <v>2</v>
      </c>
      <c r="E132" s="11">
        <v>0</v>
      </c>
      <c r="F132" s="48">
        <f t="shared" ref="F132:F137" si="3">IFERROR(ROUND(D132*E132,2),"ERRO")</f>
        <v>0</v>
      </c>
    </row>
    <row r="133" spans="1:6" ht="45" x14ac:dyDescent="0.25">
      <c r="A133" s="69"/>
      <c r="B133" s="47" t="s">
        <v>216</v>
      </c>
      <c r="C133" s="47" t="s">
        <v>115</v>
      </c>
      <c r="D133" s="47">
        <v>2</v>
      </c>
      <c r="E133" s="11">
        <v>0</v>
      </c>
      <c r="F133" s="48">
        <f t="shared" si="3"/>
        <v>0</v>
      </c>
    </row>
    <row r="134" spans="1:6" ht="33.75" x14ac:dyDescent="0.25">
      <c r="A134" s="69"/>
      <c r="B134" s="47" t="s">
        <v>217</v>
      </c>
      <c r="C134" s="47" t="s">
        <v>218</v>
      </c>
      <c r="D134" s="47">
        <v>4</v>
      </c>
      <c r="E134" s="11">
        <v>0</v>
      </c>
      <c r="F134" s="48">
        <f t="shared" si="3"/>
        <v>0</v>
      </c>
    </row>
    <row r="135" spans="1:6" ht="22.5" x14ac:dyDescent="0.25">
      <c r="A135" s="69"/>
      <c r="B135" s="47" t="s">
        <v>223</v>
      </c>
      <c r="C135" s="47" t="s">
        <v>218</v>
      </c>
      <c r="D135" s="47">
        <v>2</v>
      </c>
      <c r="E135" s="11">
        <v>0</v>
      </c>
      <c r="F135" s="48">
        <f t="shared" si="3"/>
        <v>0</v>
      </c>
    </row>
    <row r="136" spans="1:6" ht="45" x14ac:dyDescent="0.25">
      <c r="A136" s="69"/>
      <c r="B136" s="47" t="s">
        <v>224</v>
      </c>
      <c r="C136" s="47" t="s">
        <v>218</v>
      </c>
      <c r="D136" s="47">
        <v>2</v>
      </c>
      <c r="E136" s="11">
        <v>0</v>
      </c>
      <c r="F136" s="48">
        <f t="shared" si="3"/>
        <v>0</v>
      </c>
    </row>
    <row r="137" spans="1:6" ht="33.75" x14ac:dyDescent="0.25">
      <c r="A137" s="69"/>
      <c r="B137" s="47" t="s">
        <v>225</v>
      </c>
      <c r="C137" s="47" t="s">
        <v>115</v>
      </c>
      <c r="D137" s="47">
        <v>1</v>
      </c>
      <c r="E137" s="11">
        <v>0</v>
      </c>
      <c r="F137" s="48">
        <f t="shared" si="3"/>
        <v>0</v>
      </c>
    </row>
    <row r="138" spans="1:6" ht="22.5" x14ac:dyDescent="0.25">
      <c r="A138" s="69"/>
      <c r="B138" s="47" t="s">
        <v>119</v>
      </c>
      <c r="C138" s="47" t="s">
        <v>116</v>
      </c>
      <c r="D138" s="47" t="s">
        <v>116</v>
      </c>
      <c r="E138" s="48" t="s">
        <v>116</v>
      </c>
      <c r="F138" s="11">
        <v>0</v>
      </c>
    </row>
    <row r="139" spans="1:6" x14ac:dyDescent="0.25">
      <c r="A139" s="3"/>
      <c r="B139" s="3"/>
      <c r="C139" s="3"/>
      <c r="D139" s="3"/>
      <c r="E139" s="3"/>
      <c r="F139" s="3"/>
    </row>
    <row r="140" spans="1:6" ht="11.25" customHeight="1" x14ac:dyDescent="0.25">
      <c r="A140" s="80" t="s">
        <v>336</v>
      </c>
      <c r="B140" s="80"/>
      <c r="C140" s="80"/>
      <c r="D140" s="80"/>
      <c r="E140" s="80"/>
      <c r="F140" s="45">
        <f>IFERROR(SUM(F142:F146),"ERRO")</f>
        <v>0</v>
      </c>
    </row>
    <row r="141" spans="1:6" x14ac:dyDescent="0.25">
      <c r="A141" s="68"/>
      <c r="B141" s="38" t="s">
        <v>113</v>
      </c>
      <c r="C141" s="38" t="s">
        <v>114</v>
      </c>
      <c r="D141" s="38" t="s">
        <v>191</v>
      </c>
      <c r="E141" s="38" t="s">
        <v>118</v>
      </c>
      <c r="F141" s="38" t="s">
        <v>117</v>
      </c>
    </row>
    <row r="142" spans="1:6" ht="45" x14ac:dyDescent="0.25">
      <c r="A142" s="69"/>
      <c r="B142" s="47" t="s">
        <v>323</v>
      </c>
      <c r="C142" s="47" t="s">
        <v>218</v>
      </c>
      <c r="D142" s="47">
        <v>24</v>
      </c>
      <c r="E142" s="11">
        <v>0</v>
      </c>
      <c r="F142" s="48">
        <f t="shared" ref="F142:F145" si="4">IFERROR(ROUND(D142*E142,2),"ERRO")</f>
        <v>0</v>
      </c>
    </row>
    <row r="143" spans="1:6" ht="67.5" x14ac:dyDescent="0.25">
      <c r="A143" s="69"/>
      <c r="B143" s="47" t="s">
        <v>284</v>
      </c>
      <c r="C143" s="47" t="s">
        <v>115</v>
      </c>
      <c r="D143" s="47">
        <v>72</v>
      </c>
      <c r="E143" s="11">
        <v>0</v>
      </c>
      <c r="F143" s="48">
        <f t="shared" si="4"/>
        <v>0</v>
      </c>
    </row>
    <row r="144" spans="1:6" ht="33.75" x14ac:dyDescent="0.25">
      <c r="A144" s="69"/>
      <c r="B144" s="47" t="s">
        <v>286</v>
      </c>
      <c r="C144" s="47" t="s">
        <v>115</v>
      </c>
      <c r="D144" s="47">
        <v>1</v>
      </c>
      <c r="E144" s="11">
        <v>0</v>
      </c>
      <c r="F144" s="48">
        <f t="shared" si="4"/>
        <v>0</v>
      </c>
    </row>
    <row r="145" spans="1:6" ht="56.25" x14ac:dyDescent="0.25">
      <c r="A145" s="69"/>
      <c r="B145" s="47" t="s">
        <v>287</v>
      </c>
      <c r="C145" s="47" t="s">
        <v>115</v>
      </c>
      <c r="D145" s="47">
        <v>1</v>
      </c>
      <c r="E145" s="11">
        <v>0</v>
      </c>
      <c r="F145" s="48">
        <f t="shared" si="4"/>
        <v>0</v>
      </c>
    </row>
    <row r="146" spans="1:6" ht="22.5" x14ac:dyDescent="0.25">
      <c r="A146" s="69"/>
      <c r="B146" s="47" t="s">
        <v>119</v>
      </c>
      <c r="C146" s="47" t="s">
        <v>116</v>
      </c>
      <c r="D146" s="47" t="s">
        <v>116</v>
      </c>
      <c r="E146" s="48" t="s">
        <v>116</v>
      </c>
      <c r="F146" s="11">
        <v>0</v>
      </c>
    </row>
    <row r="147" spans="1:6" x14ac:dyDescent="0.25">
      <c r="A147" s="3"/>
      <c r="B147" s="3"/>
      <c r="C147" s="3"/>
      <c r="D147" s="3"/>
      <c r="E147" s="3"/>
      <c r="F147" s="3"/>
    </row>
    <row r="148" spans="1:6" ht="11.25" customHeight="1" x14ac:dyDescent="0.25">
      <c r="A148" s="80" t="s">
        <v>317</v>
      </c>
      <c r="B148" s="80"/>
      <c r="C148" s="80"/>
      <c r="D148" s="80"/>
      <c r="E148" s="80"/>
      <c r="F148" s="51">
        <f>IFERROR(ROUND(SUM(F150:F179),2),"ERRO")</f>
        <v>0</v>
      </c>
    </row>
    <row r="149" spans="1:6" ht="33.75" x14ac:dyDescent="0.25">
      <c r="A149" s="3"/>
      <c r="B149" s="38" t="s">
        <v>113</v>
      </c>
      <c r="C149" s="38" t="s">
        <v>114</v>
      </c>
      <c r="D149" s="38" t="s">
        <v>221</v>
      </c>
      <c r="E149" s="38" t="s">
        <v>118</v>
      </c>
      <c r="F149" s="38" t="s">
        <v>221</v>
      </c>
    </row>
    <row r="150" spans="1:6" ht="33.75" x14ac:dyDescent="0.25">
      <c r="A150" s="3"/>
      <c r="B150" s="47" t="s">
        <v>231</v>
      </c>
      <c r="C150" s="47" t="s">
        <v>232</v>
      </c>
      <c r="D150" s="47">
        <v>384</v>
      </c>
      <c r="E150" s="11">
        <v>0</v>
      </c>
      <c r="F150" s="48">
        <f>IFERROR(ROUND(D150*E150,2),"ERRO")</f>
        <v>0</v>
      </c>
    </row>
    <row r="151" spans="1:6" ht="56.25" x14ac:dyDescent="0.25">
      <c r="A151" s="3"/>
      <c r="B151" s="47" t="s">
        <v>324</v>
      </c>
      <c r="C151" s="47" t="s">
        <v>233</v>
      </c>
      <c r="D151" s="47">
        <v>240</v>
      </c>
      <c r="E151" s="11">
        <v>0</v>
      </c>
      <c r="F151" s="48">
        <f t="shared" ref="F151:F178" si="5">IFERROR(ROUND(D151*E151,2),"ERRO")</f>
        <v>0</v>
      </c>
    </row>
    <row r="152" spans="1:6" ht="33.75" x14ac:dyDescent="0.25">
      <c r="A152" s="3"/>
      <c r="B152" s="47" t="s">
        <v>234</v>
      </c>
      <c r="C152" s="47" t="s">
        <v>115</v>
      </c>
      <c r="D152" s="47">
        <v>120</v>
      </c>
      <c r="E152" s="11">
        <v>0</v>
      </c>
      <c r="F152" s="48">
        <f t="shared" si="5"/>
        <v>0</v>
      </c>
    </row>
    <row r="153" spans="1:6" ht="45" x14ac:dyDescent="0.25">
      <c r="A153" s="3"/>
      <c r="B153" s="47" t="s">
        <v>235</v>
      </c>
      <c r="C153" s="47" t="s">
        <v>232</v>
      </c>
      <c r="D153" s="47">
        <v>262</v>
      </c>
      <c r="E153" s="11">
        <v>0</v>
      </c>
      <c r="F153" s="48">
        <f t="shared" si="5"/>
        <v>0</v>
      </c>
    </row>
    <row r="154" spans="1:6" ht="78.75" x14ac:dyDescent="0.25">
      <c r="A154" s="3"/>
      <c r="B154" s="47" t="s">
        <v>236</v>
      </c>
      <c r="C154" s="47" t="s">
        <v>237</v>
      </c>
      <c r="D154" s="47">
        <v>120</v>
      </c>
      <c r="E154" s="11">
        <v>0</v>
      </c>
      <c r="F154" s="48">
        <f t="shared" si="5"/>
        <v>0</v>
      </c>
    </row>
    <row r="155" spans="1:6" ht="33.75" x14ac:dyDescent="0.25">
      <c r="A155" s="3"/>
      <c r="B155" s="47" t="s">
        <v>238</v>
      </c>
      <c r="C155" s="47" t="s">
        <v>115</v>
      </c>
      <c r="D155" s="47">
        <v>120</v>
      </c>
      <c r="E155" s="11">
        <v>0</v>
      </c>
      <c r="F155" s="48">
        <f t="shared" si="5"/>
        <v>0</v>
      </c>
    </row>
    <row r="156" spans="1:6" ht="56.25" x14ac:dyDescent="0.25">
      <c r="A156" s="3"/>
      <c r="B156" s="47" t="s">
        <v>239</v>
      </c>
      <c r="C156" s="47" t="s">
        <v>232</v>
      </c>
      <c r="D156" s="47">
        <v>300</v>
      </c>
      <c r="E156" s="11">
        <v>0</v>
      </c>
      <c r="F156" s="48">
        <f t="shared" si="5"/>
        <v>0</v>
      </c>
    </row>
    <row r="157" spans="1:6" ht="22.5" x14ac:dyDescent="0.25">
      <c r="A157" s="3"/>
      <c r="B157" s="47" t="s">
        <v>240</v>
      </c>
      <c r="C157" s="47" t="s">
        <v>241</v>
      </c>
      <c r="D157" s="47">
        <v>24</v>
      </c>
      <c r="E157" s="11">
        <v>0</v>
      </c>
      <c r="F157" s="48">
        <f t="shared" si="5"/>
        <v>0</v>
      </c>
    </row>
    <row r="158" spans="1:6" ht="33.75" x14ac:dyDescent="0.25">
      <c r="A158" s="3"/>
      <c r="B158" s="47" t="s">
        <v>242</v>
      </c>
      <c r="C158" s="47" t="s">
        <v>243</v>
      </c>
      <c r="D158" s="47">
        <v>120</v>
      </c>
      <c r="E158" s="11">
        <v>0</v>
      </c>
      <c r="F158" s="48">
        <f t="shared" si="5"/>
        <v>0</v>
      </c>
    </row>
    <row r="159" spans="1:6" ht="45" x14ac:dyDescent="0.25">
      <c r="A159" s="3"/>
      <c r="B159" s="47" t="s">
        <v>244</v>
      </c>
      <c r="C159" s="47" t="s">
        <v>245</v>
      </c>
      <c r="D159" s="47">
        <v>60</v>
      </c>
      <c r="E159" s="11">
        <v>0</v>
      </c>
      <c r="F159" s="48">
        <f t="shared" si="5"/>
        <v>0</v>
      </c>
    </row>
    <row r="160" spans="1:6" ht="33.75" x14ac:dyDescent="0.25">
      <c r="A160" s="3"/>
      <c r="B160" s="47" t="s">
        <v>246</v>
      </c>
      <c r="C160" s="47" t="s">
        <v>245</v>
      </c>
      <c r="D160" s="47">
        <v>60</v>
      </c>
      <c r="E160" s="11">
        <v>0</v>
      </c>
      <c r="F160" s="48">
        <f t="shared" si="5"/>
        <v>0</v>
      </c>
    </row>
    <row r="161" spans="1:6" ht="45" x14ac:dyDescent="0.25">
      <c r="A161" s="3"/>
      <c r="B161" s="47" t="s">
        <v>247</v>
      </c>
      <c r="C161" s="47" t="s">
        <v>245</v>
      </c>
      <c r="D161" s="47">
        <v>24</v>
      </c>
      <c r="E161" s="11">
        <v>0</v>
      </c>
      <c r="F161" s="48">
        <f t="shared" si="5"/>
        <v>0</v>
      </c>
    </row>
    <row r="162" spans="1:6" ht="56.25" x14ac:dyDescent="0.25">
      <c r="A162" s="3"/>
      <c r="B162" s="47" t="s">
        <v>248</v>
      </c>
      <c r="C162" s="47" t="s">
        <v>249</v>
      </c>
      <c r="D162" s="47">
        <v>84</v>
      </c>
      <c r="E162" s="11">
        <v>0</v>
      </c>
      <c r="F162" s="48">
        <f t="shared" si="5"/>
        <v>0</v>
      </c>
    </row>
    <row r="163" spans="1:6" ht="45" x14ac:dyDescent="0.25">
      <c r="A163" s="3"/>
      <c r="B163" s="47" t="s">
        <v>250</v>
      </c>
      <c r="C163" s="47" t="s">
        <v>115</v>
      </c>
      <c r="D163" s="47">
        <v>120</v>
      </c>
      <c r="E163" s="11">
        <v>0</v>
      </c>
      <c r="F163" s="48">
        <f t="shared" si="5"/>
        <v>0</v>
      </c>
    </row>
    <row r="164" spans="1:6" ht="78.75" x14ac:dyDescent="0.25">
      <c r="A164" s="3"/>
      <c r="B164" s="47" t="s">
        <v>251</v>
      </c>
      <c r="C164" s="47" t="s">
        <v>232</v>
      </c>
      <c r="D164" s="47">
        <v>360</v>
      </c>
      <c r="E164" s="11">
        <v>0</v>
      </c>
      <c r="F164" s="48">
        <f t="shared" si="5"/>
        <v>0</v>
      </c>
    </row>
    <row r="165" spans="1:6" ht="67.5" x14ac:dyDescent="0.25">
      <c r="A165" s="3"/>
      <c r="B165" s="47" t="s">
        <v>252</v>
      </c>
      <c r="C165" s="47" t="s">
        <v>325</v>
      </c>
      <c r="D165" s="47">
        <v>144</v>
      </c>
      <c r="E165" s="11">
        <v>0</v>
      </c>
      <c r="F165" s="48">
        <f t="shared" si="5"/>
        <v>0</v>
      </c>
    </row>
    <row r="166" spans="1:6" ht="67.5" x14ac:dyDescent="0.25">
      <c r="A166" s="3"/>
      <c r="B166" s="47" t="s">
        <v>253</v>
      </c>
      <c r="C166" s="47" t="s">
        <v>254</v>
      </c>
      <c r="D166" s="47">
        <v>360</v>
      </c>
      <c r="E166" s="11">
        <v>0</v>
      </c>
      <c r="F166" s="48">
        <f t="shared" si="5"/>
        <v>0</v>
      </c>
    </row>
    <row r="167" spans="1:6" ht="67.5" x14ac:dyDescent="0.25">
      <c r="A167" s="3"/>
      <c r="B167" s="47" t="s">
        <v>326</v>
      </c>
      <c r="C167" s="47" t="s">
        <v>232</v>
      </c>
      <c r="D167" s="47">
        <v>120</v>
      </c>
      <c r="E167" s="11">
        <v>0</v>
      </c>
      <c r="F167" s="48">
        <f t="shared" si="5"/>
        <v>0</v>
      </c>
    </row>
    <row r="168" spans="1:6" ht="22.5" x14ac:dyDescent="0.25">
      <c r="A168" s="3"/>
      <c r="B168" s="47" t="s">
        <v>255</v>
      </c>
      <c r="C168" s="47" t="s">
        <v>232</v>
      </c>
      <c r="D168" s="47">
        <v>120</v>
      </c>
      <c r="E168" s="11">
        <v>0</v>
      </c>
      <c r="F168" s="48">
        <f t="shared" si="5"/>
        <v>0</v>
      </c>
    </row>
    <row r="169" spans="1:6" ht="33.75" x14ac:dyDescent="0.25">
      <c r="A169" s="3"/>
      <c r="B169" s="47" t="s">
        <v>256</v>
      </c>
      <c r="C169" s="47" t="s">
        <v>232</v>
      </c>
      <c r="D169" s="47">
        <v>24</v>
      </c>
      <c r="E169" s="11">
        <v>0</v>
      </c>
      <c r="F169" s="48">
        <f t="shared" si="5"/>
        <v>0</v>
      </c>
    </row>
    <row r="170" spans="1:6" ht="33.75" x14ac:dyDescent="0.25">
      <c r="A170" s="3"/>
      <c r="B170" s="47" t="s">
        <v>257</v>
      </c>
      <c r="C170" s="47" t="s">
        <v>232</v>
      </c>
      <c r="D170" s="47">
        <v>24</v>
      </c>
      <c r="E170" s="11">
        <v>0</v>
      </c>
      <c r="F170" s="48">
        <f t="shared" si="5"/>
        <v>0</v>
      </c>
    </row>
    <row r="171" spans="1:6" ht="56.25" x14ac:dyDescent="0.25">
      <c r="A171" s="3"/>
      <c r="B171" s="47" t="s">
        <v>258</v>
      </c>
      <c r="C171" s="47" t="s">
        <v>232</v>
      </c>
      <c r="D171" s="47">
        <v>120</v>
      </c>
      <c r="E171" s="11">
        <v>0</v>
      </c>
      <c r="F171" s="48">
        <f t="shared" si="5"/>
        <v>0</v>
      </c>
    </row>
    <row r="172" spans="1:6" ht="33.75" x14ac:dyDescent="0.25">
      <c r="A172" s="3"/>
      <c r="B172" s="47" t="s">
        <v>278</v>
      </c>
      <c r="C172" s="47" t="s">
        <v>115</v>
      </c>
      <c r="D172" s="47">
        <v>240</v>
      </c>
      <c r="E172" s="11">
        <v>0</v>
      </c>
      <c r="F172" s="48">
        <f t="shared" si="5"/>
        <v>0</v>
      </c>
    </row>
    <row r="173" spans="1:6" ht="56.25" x14ac:dyDescent="0.25">
      <c r="A173" s="3"/>
      <c r="B173" s="47" t="s">
        <v>279</v>
      </c>
      <c r="C173" s="47" t="s">
        <v>232</v>
      </c>
      <c r="D173" s="47">
        <v>120</v>
      </c>
      <c r="E173" s="11">
        <v>0</v>
      </c>
      <c r="F173" s="48">
        <f t="shared" si="5"/>
        <v>0</v>
      </c>
    </row>
    <row r="174" spans="1:6" ht="33.75" x14ac:dyDescent="0.25">
      <c r="A174" s="3"/>
      <c r="B174" s="47" t="s">
        <v>281</v>
      </c>
      <c r="C174" s="47" t="s">
        <v>282</v>
      </c>
      <c r="D174" s="47">
        <v>60</v>
      </c>
      <c r="E174" s="11">
        <v>0</v>
      </c>
      <c r="F174" s="48">
        <f t="shared" si="5"/>
        <v>0</v>
      </c>
    </row>
    <row r="175" spans="1:6" ht="67.5" x14ac:dyDescent="0.25">
      <c r="A175" s="3"/>
      <c r="B175" s="47" t="s">
        <v>283</v>
      </c>
      <c r="C175" s="47" t="s">
        <v>232</v>
      </c>
      <c r="D175" s="47">
        <v>24</v>
      </c>
      <c r="E175" s="11">
        <v>0</v>
      </c>
      <c r="F175" s="48">
        <f t="shared" si="5"/>
        <v>0</v>
      </c>
    </row>
    <row r="176" spans="1:6" ht="33.75" x14ac:dyDescent="0.25">
      <c r="A176" s="3"/>
      <c r="B176" s="47" t="s">
        <v>272</v>
      </c>
      <c r="C176" s="47" t="s">
        <v>273</v>
      </c>
      <c r="D176" s="47">
        <v>12</v>
      </c>
      <c r="E176" s="11">
        <v>0</v>
      </c>
      <c r="F176" s="48">
        <f t="shared" si="5"/>
        <v>0</v>
      </c>
    </row>
    <row r="177" spans="1:6" ht="33.75" x14ac:dyDescent="0.25">
      <c r="A177" s="3"/>
      <c r="B177" s="47" t="s">
        <v>274</v>
      </c>
      <c r="C177" s="47" t="s">
        <v>275</v>
      </c>
      <c r="D177" s="47">
        <v>12</v>
      </c>
      <c r="E177" s="11">
        <v>0</v>
      </c>
      <c r="F177" s="48">
        <f t="shared" si="5"/>
        <v>0</v>
      </c>
    </row>
    <row r="178" spans="1:6" ht="22.5" x14ac:dyDescent="0.25">
      <c r="A178" s="3"/>
      <c r="B178" s="47" t="s">
        <v>259</v>
      </c>
      <c r="C178" s="47" t="s">
        <v>329</v>
      </c>
      <c r="D178" s="47">
        <v>6</v>
      </c>
      <c r="E178" s="11">
        <v>0</v>
      </c>
      <c r="F178" s="48">
        <f t="shared" si="5"/>
        <v>0</v>
      </c>
    </row>
    <row r="179" spans="1:6" ht="22.5" x14ac:dyDescent="0.25">
      <c r="A179" s="3"/>
      <c r="B179" s="47" t="s">
        <v>119</v>
      </c>
      <c r="C179" s="47" t="s">
        <v>116</v>
      </c>
      <c r="D179" s="47" t="s">
        <v>116</v>
      </c>
      <c r="E179" s="52" t="s">
        <v>116</v>
      </c>
      <c r="F179" s="58">
        <v>0</v>
      </c>
    </row>
    <row r="180" spans="1:6" x14ac:dyDescent="0.25">
      <c r="A180" s="3"/>
      <c r="B180" s="43"/>
      <c r="C180" s="43"/>
      <c r="D180" s="43"/>
      <c r="E180" s="53"/>
      <c r="F180" s="53"/>
    </row>
    <row r="181" spans="1:6" ht="11.25" customHeight="1" x14ac:dyDescent="0.25">
      <c r="A181" s="80" t="s">
        <v>318</v>
      </c>
      <c r="B181" s="80"/>
      <c r="C181" s="80"/>
      <c r="D181" s="80"/>
      <c r="E181" s="80"/>
      <c r="F181" s="51">
        <f>IFERROR(ROUND(SUM(F183:F206),2),"ERRO")</f>
        <v>0</v>
      </c>
    </row>
    <row r="182" spans="1:6" ht="33.75" x14ac:dyDescent="0.25">
      <c r="A182" s="3"/>
      <c r="B182" s="38" t="s">
        <v>113</v>
      </c>
      <c r="C182" s="38" t="s">
        <v>114</v>
      </c>
      <c r="D182" s="38" t="s">
        <v>221</v>
      </c>
      <c r="E182" s="38" t="s">
        <v>118</v>
      </c>
      <c r="F182" s="38" t="s">
        <v>221</v>
      </c>
    </row>
    <row r="183" spans="1:6" ht="33.75" x14ac:dyDescent="0.25">
      <c r="A183" s="3"/>
      <c r="B183" s="47" t="s">
        <v>298</v>
      </c>
      <c r="C183" s="47" t="s">
        <v>115</v>
      </c>
      <c r="D183" s="47">
        <v>1</v>
      </c>
      <c r="E183" s="11">
        <v>0</v>
      </c>
      <c r="F183" s="48">
        <f>IFERROR(ROUND(D183*E183,2),"ERRO")</f>
        <v>0</v>
      </c>
    </row>
    <row r="184" spans="1:6" ht="22.5" x14ac:dyDescent="0.25">
      <c r="A184" s="3"/>
      <c r="B184" s="47" t="s">
        <v>301</v>
      </c>
      <c r="C184" s="47" t="s">
        <v>115</v>
      </c>
      <c r="D184" s="47">
        <v>1</v>
      </c>
      <c r="E184" s="11">
        <v>0</v>
      </c>
      <c r="F184" s="48">
        <f t="shared" ref="F184:F200" si="6">IFERROR(ROUND(D184*E184,2),"ERRO")</f>
        <v>0</v>
      </c>
    </row>
    <row r="185" spans="1:6" ht="22.5" x14ac:dyDescent="0.25">
      <c r="A185" s="3"/>
      <c r="B185" s="47" t="s">
        <v>302</v>
      </c>
      <c r="C185" s="47" t="s">
        <v>115</v>
      </c>
      <c r="D185" s="47">
        <v>1</v>
      </c>
      <c r="E185" s="11">
        <v>0</v>
      </c>
      <c r="F185" s="48">
        <f t="shared" si="6"/>
        <v>0</v>
      </c>
    </row>
    <row r="186" spans="1:6" ht="33.75" x14ac:dyDescent="0.25">
      <c r="A186" s="3"/>
      <c r="B186" s="47" t="s">
        <v>304</v>
      </c>
      <c r="C186" s="47" t="s">
        <v>115</v>
      </c>
      <c r="D186" s="47">
        <v>1</v>
      </c>
      <c r="E186" s="11">
        <v>0</v>
      </c>
      <c r="F186" s="48">
        <f t="shared" si="6"/>
        <v>0</v>
      </c>
    </row>
    <row r="187" spans="1:6" ht="33.75" x14ac:dyDescent="0.25">
      <c r="A187" s="3"/>
      <c r="B187" s="47" t="s">
        <v>305</v>
      </c>
      <c r="C187" s="47" t="s">
        <v>115</v>
      </c>
      <c r="D187" s="47">
        <v>1</v>
      </c>
      <c r="E187" s="11">
        <v>0</v>
      </c>
      <c r="F187" s="48">
        <f t="shared" si="6"/>
        <v>0</v>
      </c>
    </row>
    <row r="188" spans="1:6" ht="33.75" x14ac:dyDescent="0.25">
      <c r="A188" s="3"/>
      <c r="B188" s="47" t="s">
        <v>276</v>
      </c>
      <c r="C188" s="47" t="s">
        <v>115</v>
      </c>
      <c r="D188" s="47">
        <v>10</v>
      </c>
      <c r="E188" s="11">
        <v>0</v>
      </c>
      <c r="F188" s="48">
        <f t="shared" si="6"/>
        <v>0</v>
      </c>
    </row>
    <row r="189" spans="1:6" ht="22.5" x14ac:dyDescent="0.25">
      <c r="A189" s="3"/>
      <c r="B189" s="47" t="s">
        <v>277</v>
      </c>
      <c r="C189" s="47" t="s">
        <v>115</v>
      </c>
      <c r="D189" s="47">
        <v>10</v>
      </c>
      <c r="E189" s="11">
        <v>0</v>
      </c>
      <c r="F189" s="48">
        <f t="shared" si="6"/>
        <v>0</v>
      </c>
    </row>
    <row r="190" spans="1:6" ht="33.75" x14ac:dyDescent="0.25">
      <c r="A190" s="3"/>
      <c r="B190" s="47" t="s">
        <v>328</v>
      </c>
      <c r="C190" s="47" t="s">
        <v>115</v>
      </c>
      <c r="D190" s="47">
        <v>90</v>
      </c>
      <c r="E190" s="11">
        <v>0</v>
      </c>
      <c r="F190" s="48">
        <f t="shared" si="6"/>
        <v>0</v>
      </c>
    </row>
    <row r="191" spans="1:6" ht="33.75" x14ac:dyDescent="0.25">
      <c r="A191" s="3"/>
      <c r="B191" s="47" t="s">
        <v>280</v>
      </c>
      <c r="C191" s="47" t="s">
        <v>115</v>
      </c>
      <c r="D191" s="47">
        <v>60</v>
      </c>
      <c r="E191" s="11">
        <v>0</v>
      </c>
      <c r="F191" s="48">
        <f t="shared" si="6"/>
        <v>0</v>
      </c>
    </row>
    <row r="192" spans="1:6" ht="33.75" x14ac:dyDescent="0.25">
      <c r="A192" s="3"/>
      <c r="B192" s="47" t="s">
        <v>338</v>
      </c>
      <c r="C192" s="47" t="s">
        <v>115</v>
      </c>
      <c r="D192" s="47">
        <v>30</v>
      </c>
      <c r="E192" s="11">
        <v>0</v>
      </c>
      <c r="F192" s="48">
        <f t="shared" si="6"/>
        <v>0</v>
      </c>
    </row>
    <row r="193" spans="1:6" ht="22.5" x14ac:dyDescent="0.25">
      <c r="A193" s="3"/>
      <c r="B193" s="47" t="s">
        <v>260</v>
      </c>
      <c r="C193" s="47" t="s">
        <v>115</v>
      </c>
      <c r="D193" s="47">
        <v>5</v>
      </c>
      <c r="E193" s="11">
        <v>0</v>
      </c>
      <c r="F193" s="48">
        <f t="shared" si="6"/>
        <v>0</v>
      </c>
    </row>
    <row r="194" spans="1:6" ht="22.5" x14ac:dyDescent="0.25">
      <c r="A194" s="3"/>
      <c r="B194" s="47" t="s">
        <v>261</v>
      </c>
      <c r="C194" s="47" t="s">
        <v>115</v>
      </c>
      <c r="D194" s="47">
        <v>18</v>
      </c>
      <c r="E194" s="11">
        <v>0</v>
      </c>
      <c r="F194" s="48">
        <f t="shared" si="6"/>
        <v>0</v>
      </c>
    </row>
    <row r="195" spans="1:6" ht="22.5" x14ac:dyDescent="0.25">
      <c r="A195" s="3"/>
      <c r="B195" s="47" t="s">
        <v>262</v>
      </c>
      <c r="C195" s="47" t="s">
        <v>115</v>
      </c>
      <c r="D195" s="47">
        <v>18</v>
      </c>
      <c r="E195" s="11">
        <v>0</v>
      </c>
      <c r="F195" s="48">
        <f t="shared" si="6"/>
        <v>0</v>
      </c>
    </row>
    <row r="196" spans="1:6" ht="22.5" x14ac:dyDescent="0.25">
      <c r="A196" s="3"/>
      <c r="B196" s="47" t="s">
        <v>263</v>
      </c>
      <c r="C196" s="47" t="s">
        <v>115</v>
      </c>
      <c r="D196" s="47">
        <v>76</v>
      </c>
      <c r="E196" s="11">
        <v>0</v>
      </c>
      <c r="F196" s="48">
        <f t="shared" si="6"/>
        <v>0</v>
      </c>
    </row>
    <row r="197" spans="1:6" ht="22.5" x14ac:dyDescent="0.25">
      <c r="A197" s="3"/>
      <c r="B197" s="47" t="s">
        <v>264</v>
      </c>
      <c r="C197" s="47" t="s">
        <v>115</v>
      </c>
      <c r="D197" s="47">
        <v>2</v>
      </c>
      <c r="E197" s="11">
        <v>0</v>
      </c>
      <c r="F197" s="48">
        <f t="shared" si="6"/>
        <v>0</v>
      </c>
    </row>
    <row r="198" spans="1:6" ht="22.5" x14ac:dyDescent="0.25">
      <c r="A198" s="3"/>
      <c r="B198" s="47" t="s">
        <v>265</v>
      </c>
      <c r="C198" s="47" t="s">
        <v>115</v>
      </c>
      <c r="D198" s="47">
        <v>2</v>
      </c>
      <c r="E198" s="11">
        <v>0</v>
      </c>
      <c r="F198" s="48">
        <f t="shared" si="6"/>
        <v>0</v>
      </c>
    </row>
    <row r="199" spans="1:6" ht="33.75" x14ac:dyDescent="0.25">
      <c r="A199" s="3"/>
      <c r="B199" s="47" t="s">
        <v>327</v>
      </c>
      <c r="C199" s="47" t="s">
        <v>115</v>
      </c>
      <c r="D199" s="47">
        <v>22</v>
      </c>
      <c r="E199" s="11">
        <v>0</v>
      </c>
      <c r="F199" s="48">
        <f t="shared" si="6"/>
        <v>0</v>
      </c>
    </row>
    <row r="200" spans="1:6" x14ac:dyDescent="0.25">
      <c r="A200" s="3"/>
      <c r="B200" s="47" t="s">
        <v>266</v>
      </c>
      <c r="C200" s="47" t="s">
        <v>115</v>
      </c>
      <c r="D200" s="47">
        <v>5</v>
      </c>
      <c r="E200" s="11">
        <v>0</v>
      </c>
      <c r="F200" s="48">
        <f t="shared" si="6"/>
        <v>0</v>
      </c>
    </row>
    <row r="201" spans="1:6" ht="22.5" x14ac:dyDescent="0.25">
      <c r="A201" s="3"/>
      <c r="B201" s="47" t="s">
        <v>267</v>
      </c>
      <c r="C201" s="47" t="s">
        <v>115</v>
      </c>
      <c r="D201" s="47">
        <v>6</v>
      </c>
      <c r="E201" s="11">
        <v>0</v>
      </c>
      <c r="F201" s="48">
        <f t="shared" ref="F201:F205" si="7">IFERROR(ROUND(D201*E201,2),"ERRO")</f>
        <v>0</v>
      </c>
    </row>
    <row r="202" spans="1:6" ht="22.5" x14ac:dyDescent="0.25">
      <c r="A202" s="3"/>
      <c r="B202" s="47" t="s">
        <v>268</v>
      </c>
      <c r="C202" s="47" t="s">
        <v>115</v>
      </c>
      <c r="D202" s="47">
        <v>36</v>
      </c>
      <c r="E202" s="11">
        <v>0</v>
      </c>
      <c r="F202" s="48">
        <f t="shared" si="7"/>
        <v>0</v>
      </c>
    </row>
    <row r="203" spans="1:6" ht="33.75" x14ac:dyDescent="0.25">
      <c r="A203" s="3"/>
      <c r="B203" s="47" t="s">
        <v>269</v>
      </c>
      <c r="C203" s="47" t="s">
        <v>115</v>
      </c>
      <c r="D203" s="47">
        <v>6</v>
      </c>
      <c r="E203" s="11">
        <v>0</v>
      </c>
      <c r="F203" s="48">
        <f t="shared" si="7"/>
        <v>0</v>
      </c>
    </row>
    <row r="204" spans="1:6" ht="22.5" x14ac:dyDescent="0.25">
      <c r="A204" s="3"/>
      <c r="B204" s="47" t="s">
        <v>270</v>
      </c>
      <c r="C204" s="47" t="s">
        <v>115</v>
      </c>
      <c r="D204" s="47">
        <v>20</v>
      </c>
      <c r="E204" s="11">
        <v>0</v>
      </c>
      <c r="F204" s="48">
        <f t="shared" si="7"/>
        <v>0</v>
      </c>
    </row>
    <row r="205" spans="1:6" ht="22.5" x14ac:dyDescent="0.25">
      <c r="A205" s="3"/>
      <c r="B205" s="47" t="s">
        <v>271</v>
      </c>
      <c r="C205" s="47" t="s">
        <v>115</v>
      </c>
      <c r="D205" s="47">
        <v>24</v>
      </c>
      <c r="E205" s="11">
        <v>0</v>
      </c>
      <c r="F205" s="48">
        <f t="shared" si="7"/>
        <v>0</v>
      </c>
    </row>
    <row r="206" spans="1:6" ht="22.5" x14ac:dyDescent="0.25">
      <c r="A206" s="3"/>
      <c r="B206" s="47" t="s">
        <v>190</v>
      </c>
      <c r="C206" s="47" t="s">
        <v>116</v>
      </c>
      <c r="D206" s="47" t="s">
        <v>116</v>
      </c>
      <c r="E206" s="52" t="s">
        <v>116</v>
      </c>
      <c r="F206" s="58">
        <v>0</v>
      </c>
    </row>
    <row r="207" spans="1:6" x14ac:dyDescent="0.25">
      <c r="F207" s="53"/>
    </row>
    <row r="208" spans="1:6" x14ac:dyDescent="0.25">
      <c r="A208" s="81" t="s">
        <v>97</v>
      </c>
      <c r="B208" s="82"/>
      <c r="C208" s="82"/>
      <c r="D208" s="82"/>
      <c r="E208" s="82"/>
      <c r="F208" s="83"/>
    </row>
    <row r="209" spans="1:6" x14ac:dyDescent="0.25">
      <c r="A209" s="4">
        <v>5</v>
      </c>
      <c r="B209" s="81" t="s">
        <v>98</v>
      </c>
      <c r="C209" s="82"/>
      <c r="D209" s="83"/>
      <c r="E209" s="4" t="s">
        <v>23</v>
      </c>
      <c r="F209" s="4" t="s">
        <v>41</v>
      </c>
    </row>
    <row r="210" spans="1:6" x14ac:dyDescent="0.25">
      <c r="A210" s="2" t="s">
        <v>25</v>
      </c>
      <c r="B210" s="84" t="s">
        <v>99</v>
      </c>
      <c r="C210" s="85"/>
      <c r="D210" s="86"/>
      <c r="E210" s="54"/>
      <c r="F210" s="7">
        <f>IFERROR(ROUND(F130/'1'!$B$8,2),"ERRO")</f>
        <v>0</v>
      </c>
    </row>
    <row r="211" spans="1:6" x14ac:dyDescent="0.25">
      <c r="A211" s="2" t="s">
        <v>27</v>
      </c>
      <c r="B211" s="55" t="s">
        <v>335</v>
      </c>
      <c r="C211" s="56"/>
      <c r="D211" s="57"/>
      <c r="E211" s="54"/>
      <c r="F211" s="7">
        <f>IFERROR(ROUND(F140/'1'!$B$8,2),"ERRO")</f>
        <v>0</v>
      </c>
    </row>
    <row r="212" spans="1:6" x14ac:dyDescent="0.25">
      <c r="A212" s="2" t="s">
        <v>29</v>
      </c>
      <c r="B212" s="84" t="s">
        <v>100</v>
      </c>
      <c r="C212" s="85"/>
      <c r="D212" s="86"/>
      <c r="E212" s="54"/>
      <c r="F212" s="7" t="str">
        <f>IFERROR(ROUND((F148/SUM('1'!E13:E16))/'1'!$B$8,2),"ERRO")</f>
        <v>ERRO</v>
      </c>
    </row>
    <row r="213" spans="1:6" x14ac:dyDescent="0.25">
      <c r="A213" s="2" t="s">
        <v>31</v>
      </c>
      <c r="B213" s="84" t="s">
        <v>120</v>
      </c>
      <c r="C213" s="85"/>
      <c r="D213" s="86"/>
      <c r="E213" s="54"/>
      <c r="F213" s="7" t="str">
        <f>IFERROR(ROUND((F181/SUM('1'!E13:E16))*((1-0.2)/(12*5)),2),"ERRO")</f>
        <v>ERRO</v>
      </c>
    </row>
    <row r="214" spans="1:6" x14ac:dyDescent="0.25">
      <c r="A214" s="81" t="s">
        <v>36</v>
      </c>
      <c r="B214" s="82"/>
      <c r="C214" s="82"/>
      <c r="D214" s="82"/>
      <c r="E214" s="83"/>
      <c r="F214" s="27">
        <f>IFERROR(SUM(F210:F213),"ERRO")</f>
        <v>0</v>
      </c>
    </row>
    <row r="215" spans="1:6" ht="11.25" customHeight="1" x14ac:dyDescent="0.25">
      <c r="A215" s="105" t="s">
        <v>180</v>
      </c>
      <c r="B215" s="105"/>
      <c r="C215" s="105"/>
      <c r="D215" s="105"/>
      <c r="E215" s="105"/>
      <c r="F215" s="105"/>
    </row>
    <row r="216" spans="1:6" x14ac:dyDescent="0.25">
      <c r="A216" s="3"/>
    </row>
    <row r="217" spans="1:6" ht="11.25" customHeight="1" x14ac:dyDescent="0.25">
      <c r="A217" s="75" t="s">
        <v>101</v>
      </c>
      <c r="B217" s="75"/>
      <c r="C217" s="75"/>
      <c r="D217" s="75"/>
      <c r="E217" s="75"/>
      <c r="F217" s="75"/>
    </row>
    <row r="218" spans="1:6" x14ac:dyDescent="0.25">
      <c r="A218" s="3"/>
      <c r="B218" s="3"/>
      <c r="C218" s="3"/>
      <c r="D218" s="3"/>
      <c r="E218" s="3"/>
      <c r="F218" s="3"/>
    </row>
    <row r="219" spans="1:6" ht="11.25" customHeight="1" x14ac:dyDescent="0.25">
      <c r="A219" s="81" t="s">
        <v>101</v>
      </c>
      <c r="B219" s="82"/>
      <c r="C219" s="82"/>
      <c r="D219" s="82"/>
      <c r="E219" s="82"/>
      <c r="F219" s="83"/>
    </row>
    <row r="220" spans="1:6" x14ac:dyDescent="0.25">
      <c r="A220" s="4">
        <v>6</v>
      </c>
      <c r="B220" s="81" t="s">
        <v>102</v>
      </c>
      <c r="C220" s="82"/>
      <c r="D220" s="83"/>
      <c r="E220" s="4" t="s">
        <v>23</v>
      </c>
      <c r="F220" s="4" t="s">
        <v>41</v>
      </c>
    </row>
    <row r="221" spans="1:6" x14ac:dyDescent="0.25">
      <c r="A221" s="2" t="s">
        <v>25</v>
      </c>
      <c r="B221" s="84" t="s">
        <v>103</v>
      </c>
      <c r="C221" s="85"/>
      <c r="D221" s="86"/>
      <c r="E221" s="9">
        <v>0</v>
      </c>
      <c r="F221" s="7">
        <f>IFERROR(ROUND(($F$31+$F$90+$F$102+$F$126+$F$214-$F$77)*E221,2),"ERRO")</f>
        <v>0</v>
      </c>
    </row>
    <row r="222" spans="1:6" x14ac:dyDescent="0.25">
      <c r="A222" s="2" t="s">
        <v>27</v>
      </c>
      <c r="B222" s="84" t="s">
        <v>104</v>
      </c>
      <c r="C222" s="85"/>
      <c r="D222" s="86"/>
      <c r="E222" s="9">
        <v>0</v>
      </c>
      <c r="F222" s="7">
        <f>IFERROR(ROUND((($F$31+$F$90+$F$102+$F$126+$F$214+$F$221+$F$225-$F$77)/(1-($E$222+$E$223+$E$224)))*E222,2),"ERRO")</f>
        <v>0</v>
      </c>
    </row>
    <row r="223" spans="1:6" x14ac:dyDescent="0.25">
      <c r="A223" s="2" t="s">
        <v>29</v>
      </c>
      <c r="B223" s="84" t="s">
        <v>105</v>
      </c>
      <c r="C223" s="85"/>
      <c r="D223" s="86"/>
      <c r="E223" s="9">
        <v>0</v>
      </c>
      <c r="F223" s="7">
        <f>IFERROR(ROUND((($F$31+$F$90+$F$102+$F$126+$F$214+$F$221+$F$225-$F$77)/(1-($E$222+$E$223+$E$224)))*E223,2),"ERRO")</f>
        <v>0</v>
      </c>
    </row>
    <row r="224" spans="1:6" x14ac:dyDescent="0.25">
      <c r="A224" s="2" t="s">
        <v>31</v>
      </c>
      <c r="B224" s="84" t="s">
        <v>106</v>
      </c>
      <c r="C224" s="85"/>
      <c r="D224" s="86"/>
      <c r="E224" s="9">
        <v>0</v>
      </c>
      <c r="F224" s="7">
        <f>IFERROR(ROUND((($F$31+$F$90+$F$102+$F$126+$F$214+$F$221+$F$225-$F$77)/(1-($E$222+$E$223+$E$224)))*E224,2),"ERRO")</f>
        <v>0</v>
      </c>
    </row>
    <row r="225" spans="1:6" x14ac:dyDescent="0.25">
      <c r="A225" s="2" t="s">
        <v>33</v>
      </c>
      <c r="B225" s="84" t="s">
        <v>107</v>
      </c>
      <c r="C225" s="85"/>
      <c r="D225" s="86"/>
      <c r="E225" s="9">
        <v>0</v>
      </c>
      <c r="F225" s="7">
        <f>IFERROR(ROUND(($F$31+$F$90+$F$102+$F$126+$F$214+$F$221-$F$77)*E225,2),"ERRO")</f>
        <v>0</v>
      </c>
    </row>
    <row r="226" spans="1:6" ht="11.25" customHeight="1" x14ac:dyDescent="0.25">
      <c r="A226" s="81" t="s">
        <v>36</v>
      </c>
      <c r="B226" s="82"/>
      <c r="C226" s="82"/>
      <c r="D226" s="82"/>
      <c r="E226" s="83"/>
      <c r="F226" s="27">
        <f>IFERROR(SUM(F221:F225),"ERRO")</f>
        <v>0</v>
      </c>
    </row>
    <row r="227" spans="1:6" ht="11.25" customHeight="1" x14ac:dyDescent="0.25">
      <c r="A227" s="105" t="s">
        <v>181</v>
      </c>
      <c r="B227" s="105"/>
      <c r="C227" s="105"/>
      <c r="D227" s="105"/>
      <c r="E227" s="105"/>
      <c r="F227" s="105"/>
    </row>
    <row r="228" spans="1:6" ht="11.25" customHeight="1" x14ac:dyDescent="0.25">
      <c r="A228" s="75" t="s">
        <v>182</v>
      </c>
      <c r="B228" s="75"/>
      <c r="C228" s="75"/>
      <c r="D228" s="75"/>
      <c r="E228" s="75"/>
      <c r="F228" s="75"/>
    </row>
    <row r="229" spans="1:6" x14ac:dyDescent="0.25">
      <c r="A229" s="3"/>
      <c r="B229" s="3"/>
      <c r="C229" s="3"/>
      <c r="D229" s="3"/>
      <c r="E229" s="3"/>
      <c r="F229" s="3"/>
    </row>
    <row r="230" spans="1:6" ht="11.25" customHeight="1" x14ac:dyDescent="0.25">
      <c r="A230" s="75" t="s">
        <v>108</v>
      </c>
      <c r="B230" s="75"/>
      <c r="C230" s="75"/>
      <c r="D230" s="75"/>
      <c r="E230" s="75"/>
      <c r="F230" s="75"/>
    </row>
    <row r="231" spans="1:6" x14ac:dyDescent="0.25">
      <c r="A231" s="3"/>
    </row>
    <row r="232" spans="1:6" ht="11.25" customHeight="1" x14ac:dyDescent="0.25">
      <c r="A232" s="81" t="s">
        <v>109</v>
      </c>
      <c r="B232" s="82"/>
      <c r="C232" s="82"/>
      <c r="D232" s="82"/>
      <c r="E232" s="83"/>
      <c r="F232" s="4" t="s">
        <v>41</v>
      </c>
    </row>
    <row r="233" spans="1:6" x14ac:dyDescent="0.25">
      <c r="A233" s="2" t="s">
        <v>25</v>
      </c>
      <c r="B233" s="84" t="s">
        <v>21</v>
      </c>
      <c r="C233" s="85"/>
      <c r="D233" s="85"/>
      <c r="E233" s="86"/>
      <c r="F233" s="7">
        <f>F31</f>
        <v>0</v>
      </c>
    </row>
    <row r="234" spans="1:6" x14ac:dyDescent="0.25">
      <c r="A234" s="2" t="s">
        <v>27</v>
      </c>
      <c r="B234" s="84" t="s">
        <v>37</v>
      </c>
      <c r="C234" s="85"/>
      <c r="D234" s="85"/>
      <c r="E234" s="86"/>
      <c r="F234" s="7">
        <f>F90</f>
        <v>0</v>
      </c>
    </row>
    <row r="235" spans="1:6" x14ac:dyDescent="0.25">
      <c r="A235" s="2" t="s">
        <v>29</v>
      </c>
      <c r="B235" s="84" t="s">
        <v>77</v>
      </c>
      <c r="C235" s="85"/>
      <c r="D235" s="85"/>
      <c r="E235" s="86"/>
      <c r="F235" s="7">
        <f>F102</f>
        <v>0</v>
      </c>
    </row>
    <row r="236" spans="1:6" x14ac:dyDescent="0.25">
      <c r="A236" s="2" t="s">
        <v>31</v>
      </c>
      <c r="B236" s="84" t="s">
        <v>84</v>
      </c>
      <c r="C236" s="85"/>
      <c r="D236" s="85"/>
      <c r="E236" s="86"/>
      <c r="F236" s="7">
        <f>F126</f>
        <v>0</v>
      </c>
    </row>
    <row r="237" spans="1:6" x14ac:dyDescent="0.25">
      <c r="A237" s="2" t="s">
        <v>33</v>
      </c>
      <c r="B237" s="84" t="s">
        <v>97</v>
      </c>
      <c r="C237" s="85"/>
      <c r="D237" s="85"/>
      <c r="E237" s="86"/>
      <c r="F237" s="7">
        <f>F214</f>
        <v>0</v>
      </c>
    </row>
    <row r="238" spans="1:6" ht="11.25" customHeight="1" x14ac:dyDescent="0.25">
      <c r="A238" s="81" t="s">
        <v>110</v>
      </c>
      <c r="B238" s="82"/>
      <c r="C238" s="82"/>
      <c r="D238" s="82"/>
      <c r="E238" s="83"/>
      <c r="F238" s="27">
        <f>IFERROR(SUM(F233:F237),"ERRO")</f>
        <v>0</v>
      </c>
    </row>
    <row r="239" spans="1:6" x14ac:dyDescent="0.25">
      <c r="A239" s="2" t="s">
        <v>53</v>
      </c>
      <c r="B239" s="84" t="s">
        <v>101</v>
      </c>
      <c r="C239" s="85"/>
      <c r="D239" s="85"/>
      <c r="E239" s="86"/>
      <c r="F239" s="7">
        <f>F226</f>
        <v>0</v>
      </c>
    </row>
    <row r="240" spans="1:6" ht="11.25" customHeight="1" x14ac:dyDescent="0.25">
      <c r="A240" s="81" t="s">
        <v>111</v>
      </c>
      <c r="B240" s="82"/>
      <c r="C240" s="82"/>
      <c r="D240" s="82"/>
      <c r="E240" s="83"/>
      <c r="F240" s="10">
        <f>IFERROR(SUM(F238:F239),"ERRO")</f>
        <v>0</v>
      </c>
    </row>
  </sheetData>
  <sheetProtection algorithmName="SHA-512" hashValue="zHHZa3w67QgxUJ56SrhClWvcsFq6Ls/qUXuFloxa2CjVPXKO1/VEQWp3ZVNFI+X6ppscuKOzU8ZytI532qapKA==" saltValue="R9E2ktPG50Nf80d1ZrvXQw==" spinCount="100000" sheet="1" objects="1" scenarios="1"/>
  <mergeCells count="139">
    <mergeCell ref="A240:E240"/>
    <mergeCell ref="B235:E235"/>
    <mergeCell ref="B236:E236"/>
    <mergeCell ref="B237:E237"/>
    <mergeCell ref="A238:E238"/>
    <mergeCell ref="B239:E239"/>
    <mergeCell ref="A228:F228"/>
    <mergeCell ref="A230:F230"/>
    <mergeCell ref="A232:E232"/>
    <mergeCell ref="B233:E233"/>
    <mergeCell ref="B234:E234"/>
    <mergeCell ref="B223:D223"/>
    <mergeCell ref="B224:D224"/>
    <mergeCell ref="B225:D225"/>
    <mergeCell ref="A226:E226"/>
    <mergeCell ref="A227:F227"/>
    <mergeCell ref="A217:F217"/>
    <mergeCell ref="A219:F219"/>
    <mergeCell ref="B220:D220"/>
    <mergeCell ref="B221:D221"/>
    <mergeCell ref="B222:D222"/>
    <mergeCell ref="B210:D210"/>
    <mergeCell ref="B212:D212"/>
    <mergeCell ref="B213:D213"/>
    <mergeCell ref="A214:E214"/>
    <mergeCell ref="A215:F215"/>
    <mergeCell ref="A208:F208"/>
    <mergeCell ref="B209:D209"/>
    <mergeCell ref="A148:E148"/>
    <mergeCell ref="A181:E181"/>
    <mergeCell ref="B124:E124"/>
    <mergeCell ref="B125:E125"/>
    <mergeCell ref="A126:E126"/>
    <mergeCell ref="A128:F128"/>
    <mergeCell ref="A130:E130"/>
    <mergeCell ref="B118:D118"/>
    <mergeCell ref="B119:D119"/>
    <mergeCell ref="A120:E120"/>
    <mergeCell ref="A122:F122"/>
    <mergeCell ref="B123:E123"/>
    <mergeCell ref="B112:D112"/>
    <mergeCell ref="B113:D113"/>
    <mergeCell ref="B114:D114"/>
    <mergeCell ref="A115:E115"/>
    <mergeCell ref="A117:F117"/>
    <mergeCell ref="B100:D100"/>
    <mergeCell ref="B101:D101"/>
    <mergeCell ref="A102:E102"/>
    <mergeCell ref="A104:F104"/>
    <mergeCell ref="B108:D108"/>
    <mergeCell ref="A107:F107"/>
    <mergeCell ref="B109:D109"/>
    <mergeCell ref="B110:D110"/>
    <mergeCell ref="B111:D111"/>
    <mergeCell ref="B95:D95"/>
    <mergeCell ref="B96:D96"/>
    <mergeCell ref="B97:D97"/>
    <mergeCell ref="B98:D98"/>
    <mergeCell ref="B99:D99"/>
    <mergeCell ref="B88:E88"/>
    <mergeCell ref="B89:E89"/>
    <mergeCell ref="A90:E90"/>
    <mergeCell ref="A92:F92"/>
    <mergeCell ref="A94:F94"/>
    <mergeCell ref="A81:F81"/>
    <mergeCell ref="A82:F82"/>
    <mergeCell ref="A85:F85"/>
    <mergeCell ref="B86:E86"/>
    <mergeCell ref="B87:E87"/>
    <mergeCell ref="B75:D75"/>
    <mergeCell ref="B76:D76"/>
    <mergeCell ref="B78:D78"/>
    <mergeCell ref="A79:D79"/>
    <mergeCell ref="A80:F80"/>
    <mergeCell ref="A70:F70"/>
    <mergeCell ref="B71:D71"/>
    <mergeCell ref="B72:D72"/>
    <mergeCell ref="B73:D73"/>
    <mergeCell ref="B74:D74"/>
    <mergeCell ref="A63:E63"/>
    <mergeCell ref="A64:E64"/>
    <mergeCell ref="A65:E65"/>
    <mergeCell ref="A66:E66"/>
    <mergeCell ref="A67:E67"/>
    <mergeCell ref="A42:F42"/>
    <mergeCell ref="B48:D48"/>
    <mergeCell ref="B49:D49"/>
    <mergeCell ref="B50:D50"/>
    <mergeCell ref="B51:D51"/>
    <mergeCell ref="A36:F36"/>
    <mergeCell ref="B38:D38"/>
    <mergeCell ref="B39:D39"/>
    <mergeCell ref="B40:D40"/>
    <mergeCell ref="A41:E41"/>
    <mergeCell ref="A47:F47"/>
    <mergeCell ref="B28:D28"/>
    <mergeCell ref="B29:D29"/>
    <mergeCell ref="B30:D30"/>
    <mergeCell ref="A31:E31"/>
    <mergeCell ref="A34:F34"/>
    <mergeCell ref="A23:F23"/>
    <mergeCell ref="B24:D24"/>
    <mergeCell ref="B25:D25"/>
    <mergeCell ref="B26:D26"/>
    <mergeCell ref="B27:D27"/>
    <mergeCell ref="A18:E18"/>
    <mergeCell ref="A19:E19"/>
    <mergeCell ref="A20:E20"/>
    <mergeCell ref="A21:E21"/>
    <mergeCell ref="A7:F7"/>
    <mergeCell ref="C8:F8"/>
    <mergeCell ref="C9:F9"/>
    <mergeCell ref="C10:F10"/>
    <mergeCell ref="C11:F11"/>
    <mergeCell ref="C12:F12"/>
    <mergeCell ref="A140:E140"/>
    <mergeCell ref="A61:F61"/>
    <mergeCell ref="A44:F44"/>
    <mergeCell ref="A45:F45"/>
    <mergeCell ref="A105:F105"/>
    <mergeCell ref="A83:F83"/>
    <mergeCell ref="A68:E68"/>
    <mergeCell ref="A3:F3"/>
    <mergeCell ref="A1:F1"/>
    <mergeCell ref="A32:F32"/>
    <mergeCell ref="A43:F43"/>
    <mergeCell ref="A16:F16"/>
    <mergeCell ref="A4:F4"/>
    <mergeCell ref="A13:F13"/>
    <mergeCell ref="A14:F14"/>
    <mergeCell ref="B52:D52"/>
    <mergeCell ref="B53:D53"/>
    <mergeCell ref="B54:D54"/>
    <mergeCell ref="B55:D55"/>
    <mergeCell ref="A56:D56"/>
    <mergeCell ref="B57:D57"/>
    <mergeCell ref="A58:D58"/>
    <mergeCell ref="A59:F59"/>
    <mergeCell ref="A60:F60"/>
  </mergeCells>
  <dataValidations count="3">
    <dataValidation type="decimal" allowBlank="1" showInputMessage="1" showErrorMessage="1" error="Inserir decimal entre 0,00 e 999999999,99." sqref="E109:E114 E119 E96:E101 E221:E225 C10:F10 F18:F21 F63:F68 E26:E29 F25 F30 E38:E40 E49:E55 E57 F74:F78" xr:uid="{7B1FEFAD-9E25-40B3-8A60-BD8316733036}">
      <formula1>0</formula1>
      <formula2>999999999.99</formula2>
    </dataValidation>
    <dataValidation type="date" allowBlank="1" showInputMessage="1" showErrorMessage="1" error="Inserir data no formato dd/mm/aaaa." sqref="C12" xr:uid="{99900897-D77D-4466-A4B0-26F28C23CD85}">
      <formula1>36526</formula1>
      <formula2>72686</formula2>
    </dataValidation>
    <dataValidation type="decimal" allowBlank="1" showInputMessage="1" showErrorMessage="1" sqref="F206 E132:E137 F179 E150:E178 F146 E142:E145 F138 E183:E205" xr:uid="{1B99E419-CE7D-4F12-9BE3-9DB5FC80C9F6}">
      <formula1>0</formula1>
      <formula2>999999999.99</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3B496-5799-4F31-B610-9EFD87ADFEBB}">
  <sheetPr>
    <pageSetUpPr fitToPage="1"/>
  </sheetPr>
  <dimension ref="A1:F214"/>
  <sheetViews>
    <sheetView showGridLines="0" zoomScaleNormal="100" zoomScaleSheetLayoutView="100" workbookViewId="0">
      <selection sqref="A1:F1"/>
    </sheetView>
  </sheetViews>
  <sheetFormatPr defaultRowHeight="11.25" x14ac:dyDescent="0.25"/>
  <cols>
    <col min="1" max="1" width="4.28515625" style="1" bestFit="1" customWidth="1"/>
    <col min="2" max="2" width="80.7109375" style="1" customWidth="1"/>
    <col min="3" max="4" width="20.7109375" style="1" customWidth="1"/>
    <col min="5" max="5" width="20.7109375" style="1" bestFit="1" customWidth="1"/>
    <col min="6" max="6" width="20.7109375" style="1" customWidth="1"/>
    <col min="7" max="16384" width="9.140625" style="1"/>
  </cols>
  <sheetData>
    <row r="1" spans="1:6" ht="11.25" customHeight="1" x14ac:dyDescent="0.25">
      <c r="A1" s="75" t="s">
        <v>9</v>
      </c>
      <c r="B1" s="75"/>
      <c r="C1" s="75"/>
      <c r="D1" s="75"/>
      <c r="E1" s="75"/>
      <c r="F1" s="75"/>
    </row>
    <row r="2" spans="1:6" x14ac:dyDescent="0.25">
      <c r="A2" s="3"/>
      <c r="B2" s="3"/>
      <c r="C2" s="3"/>
      <c r="D2" s="3"/>
      <c r="E2" s="3"/>
      <c r="F2" s="3"/>
    </row>
    <row r="3" spans="1:6" ht="11.25" customHeight="1" x14ac:dyDescent="0.25">
      <c r="A3" s="75" t="s">
        <v>10</v>
      </c>
      <c r="B3" s="75"/>
      <c r="C3" s="75"/>
      <c r="D3" s="75"/>
      <c r="E3" s="75"/>
      <c r="F3" s="75"/>
    </row>
    <row r="4" spans="1:6" ht="11.25" customHeight="1" x14ac:dyDescent="0.25">
      <c r="A4" s="87" t="s">
        <v>11</v>
      </c>
      <c r="B4" s="87"/>
      <c r="C4" s="87"/>
      <c r="D4" s="87"/>
      <c r="E4" s="87"/>
      <c r="F4" s="87"/>
    </row>
    <row r="6" spans="1:6" x14ac:dyDescent="0.25">
      <c r="A6" s="3"/>
      <c r="B6" s="3"/>
      <c r="C6" s="3"/>
      <c r="D6" s="3"/>
      <c r="E6" s="3"/>
      <c r="F6" s="3"/>
    </row>
    <row r="7" spans="1:6" x14ac:dyDescent="0.25">
      <c r="A7" s="91" t="s">
        <v>12</v>
      </c>
      <c r="B7" s="92"/>
      <c r="C7" s="92"/>
      <c r="D7" s="92"/>
      <c r="E7" s="92"/>
      <c r="F7" s="93"/>
    </row>
    <row r="8" spans="1:6" x14ac:dyDescent="0.25">
      <c r="A8" s="2">
        <v>1</v>
      </c>
      <c r="B8" s="59" t="s">
        <v>13</v>
      </c>
      <c r="C8" s="100" t="s">
        <v>315</v>
      </c>
      <c r="D8" s="100"/>
      <c r="E8" s="100"/>
      <c r="F8" s="101"/>
    </row>
    <row r="9" spans="1:6" x14ac:dyDescent="0.25">
      <c r="A9" s="2">
        <v>2</v>
      </c>
      <c r="B9" s="59" t="s">
        <v>14</v>
      </c>
      <c r="C9" s="100" t="s">
        <v>124</v>
      </c>
      <c r="D9" s="100"/>
      <c r="E9" s="100"/>
      <c r="F9" s="101"/>
    </row>
    <row r="10" spans="1:6" x14ac:dyDescent="0.25">
      <c r="A10" s="2">
        <v>3</v>
      </c>
      <c r="B10" s="59" t="s">
        <v>15</v>
      </c>
      <c r="C10" s="94"/>
      <c r="D10" s="94"/>
      <c r="E10" s="94"/>
      <c r="F10" s="95"/>
    </row>
    <row r="11" spans="1:6" x14ac:dyDescent="0.25">
      <c r="A11" s="2">
        <v>4</v>
      </c>
      <c r="B11" s="59" t="s">
        <v>16</v>
      </c>
      <c r="C11" s="96"/>
      <c r="D11" s="96"/>
      <c r="E11" s="96"/>
      <c r="F11" s="97"/>
    </row>
    <row r="12" spans="1:6" x14ac:dyDescent="0.25">
      <c r="A12" s="2">
        <v>5</v>
      </c>
      <c r="B12" s="59" t="s">
        <v>17</v>
      </c>
      <c r="C12" s="98"/>
      <c r="D12" s="98"/>
      <c r="E12" s="98"/>
      <c r="F12" s="99"/>
    </row>
    <row r="13" spans="1:6" ht="11.25" customHeight="1" x14ac:dyDescent="0.25">
      <c r="A13" s="106" t="s">
        <v>166</v>
      </c>
      <c r="B13" s="106"/>
      <c r="C13" s="106"/>
      <c r="D13" s="106"/>
      <c r="E13" s="106"/>
      <c r="F13" s="106"/>
    </row>
    <row r="14" spans="1:6" ht="11.25" customHeight="1" x14ac:dyDescent="0.25">
      <c r="A14" s="87" t="s">
        <v>167</v>
      </c>
      <c r="B14" s="87"/>
      <c r="C14" s="87"/>
      <c r="D14" s="87"/>
      <c r="E14" s="87"/>
      <c r="F14" s="87"/>
    </row>
    <row r="16" spans="1:6" ht="11.25" customHeight="1" x14ac:dyDescent="0.25">
      <c r="A16" s="75" t="s">
        <v>21</v>
      </c>
      <c r="B16" s="75"/>
      <c r="C16" s="75"/>
      <c r="D16" s="75"/>
      <c r="E16" s="75"/>
      <c r="F16" s="75"/>
    </row>
    <row r="17" spans="1:6" x14ac:dyDescent="0.25">
      <c r="A17" s="3"/>
      <c r="B17" s="3"/>
      <c r="C17" s="3"/>
      <c r="D17" s="3"/>
      <c r="E17" s="3"/>
    </row>
    <row r="18" spans="1:6" ht="11.25" customHeight="1" x14ac:dyDescent="0.25">
      <c r="A18" s="80" t="s">
        <v>18</v>
      </c>
      <c r="B18" s="80"/>
      <c r="C18" s="80"/>
      <c r="D18" s="80"/>
      <c r="E18" s="80"/>
      <c r="F18" s="17">
        <v>0</v>
      </c>
    </row>
    <row r="19" spans="1:6" ht="11.25" customHeight="1" x14ac:dyDescent="0.25">
      <c r="A19" s="88" t="s">
        <v>112</v>
      </c>
      <c r="B19" s="88"/>
      <c r="C19" s="88"/>
      <c r="D19" s="88"/>
      <c r="E19" s="88"/>
      <c r="F19" s="18">
        <v>0</v>
      </c>
    </row>
    <row r="20" spans="1:6" ht="11.25" customHeight="1" x14ac:dyDescent="0.25">
      <c r="A20" s="88" t="s">
        <v>19</v>
      </c>
      <c r="B20" s="88"/>
      <c r="C20" s="88"/>
      <c r="D20" s="88"/>
      <c r="E20" s="88"/>
      <c r="F20" s="14">
        <v>0</v>
      </c>
    </row>
    <row r="21" spans="1:6" ht="11.25" customHeight="1" x14ac:dyDescent="0.25">
      <c r="A21" s="88" t="s">
        <v>20</v>
      </c>
      <c r="B21" s="88"/>
      <c r="C21" s="88"/>
      <c r="D21" s="88"/>
      <c r="E21" s="88"/>
      <c r="F21" s="19">
        <v>0</v>
      </c>
    </row>
    <row r="22" spans="1:6" x14ac:dyDescent="0.25">
      <c r="A22" s="3"/>
      <c r="B22" s="3"/>
      <c r="C22" s="3"/>
      <c r="D22" s="3"/>
      <c r="E22" s="3"/>
    </row>
    <row r="23" spans="1:6" ht="11.25" customHeight="1" x14ac:dyDescent="0.25">
      <c r="A23" s="81" t="s">
        <v>21</v>
      </c>
      <c r="B23" s="82"/>
      <c r="C23" s="82"/>
      <c r="D23" s="82"/>
      <c r="E23" s="82"/>
      <c r="F23" s="83"/>
    </row>
    <row r="24" spans="1:6" x14ac:dyDescent="0.25">
      <c r="A24" s="4">
        <v>1</v>
      </c>
      <c r="B24" s="84" t="s">
        <v>22</v>
      </c>
      <c r="C24" s="85"/>
      <c r="D24" s="86"/>
      <c r="E24" s="4" t="s">
        <v>23</v>
      </c>
      <c r="F24" s="4" t="s">
        <v>24</v>
      </c>
    </row>
    <row r="25" spans="1:6" x14ac:dyDescent="0.25">
      <c r="A25" s="2" t="s">
        <v>25</v>
      </c>
      <c r="B25" s="84" t="s">
        <v>26</v>
      </c>
      <c r="C25" s="85"/>
      <c r="D25" s="86"/>
      <c r="E25" s="2"/>
      <c r="F25" s="5">
        <v>0</v>
      </c>
    </row>
    <row r="26" spans="1:6" x14ac:dyDescent="0.25">
      <c r="A26" s="2" t="s">
        <v>27</v>
      </c>
      <c r="B26" s="84" t="s">
        <v>28</v>
      </c>
      <c r="C26" s="85"/>
      <c r="D26" s="86"/>
      <c r="E26" s="6">
        <v>0</v>
      </c>
      <c r="F26" s="7">
        <f>IFERROR(ROUND(F25*E26,2),"ERRO")</f>
        <v>0</v>
      </c>
    </row>
    <row r="27" spans="1:6" x14ac:dyDescent="0.25">
      <c r="A27" s="2" t="s">
        <v>29</v>
      </c>
      <c r="B27" s="84" t="s">
        <v>30</v>
      </c>
      <c r="C27" s="85"/>
      <c r="D27" s="86"/>
      <c r="E27" s="6">
        <v>0</v>
      </c>
      <c r="F27" s="7">
        <f>IFERROR(ROUND(F18*E27,2),"ERRO")</f>
        <v>0</v>
      </c>
    </row>
    <row r="28" spans="1:6" x14ac:dyDescent="0.25">
      <c r="A28" s="2" t="s">
        <v>31</v>
      </c>
      <c r="B28" s="84" t="s">
        <v>32</v>
      </c>
      <c r="C28" s="85"/>
      <c r="D28" s="86"/>
      <c r="E28" s="6">
        <v>0</v>
      </c>
      <c r="F28" s="7" t="str">
        <f>IFERROR(ROUND((F25+F26)*(F20/F19)*E28,2),"ERRO")</f>
        <v>ERRO</v>
      </c>
    </row>
    <row r="29" spans="1:6" x14ac:dyDescent="0.25">
      <c r="A29" s="2" t="s">
        <v>33</v>
      </c>
      <c r="B29" s="84" t="s">
        <v>34</v>
      </c>
      <c r="C29" s="85"/>
      <c r="D29" s="86"/>
      <c r="E29" s="6">
        <v>0</v>
      </c>
      <c r="F29" s="7" t="str">
        <f>IFERROR(ROUND((F25+F26)*((((60/F21)*F20)-F20))/F19*(1+E29),2),"ERRO")</f>
        <v>ERRO</v>
      </c>
    </row>
    <row r="30" spans="1:6" x14ac:dyDescent="0.25">
      <c r="A30" s="2" t="s">
        <v>35</v>
      </c>
      <c r="B30" s="102" t="s">
        <v>168</v>
      </c>
      <c r="C30" s="103"/>
      <c r="D30" s="104"/>
      <c r="E30" s="2"/>
      <c r="F30" s="5">
        <v>0</v>
      </c>
    </row>
    <row r="31" spans="1:6" x14ac:dyDescent="0.25">
      <c r="A31" s="81" t="s">
        <v>36</v>
      </c>
      <c r="B31" s="82"/>
      <c r="C31" s="82"/>
      <c r="D31" s="82"/>
      <c r="E31" s="83"/>
      <c r="F31" s="27">
        <f>IFERROR(SUM(F25:F30),"ERRO")</f>
        <v>0</v>
      </c>
    </row>
    <row r="32" spans="1:6" ht="11.25" customHeight="1" x14ac:dyDescent="0.25">
      <c r="A32" s="105" t="s">
        <v>169</v>
      </c>
      <c r="B32" s="105"/>
      <c r="C32" s="105"/>
      <c r="D32" s="105"/>
      <c r="E32" s="105"/>
      <c r="F32" s="105"/>
    </row>
    <row r="33" spans="1:6" x14ac:dyDescent="0.25">
      <c r="A33" s="3"/>
      <c r="B33" s="3"/>
      <c r="C33" s="3"/>
      <c r="D33" s="3"/>
      <c r="E33" s="3"/>
    </row>
    <row r="34" spans="1:6" ht="11.25" customHeight="1" x14ac:dyDescent="0.25">
      <c r="A34" s="75" t="s">
        <v>37</v>
      </c>
      <c r="B34" s="75"/>
      <c r="C34" s="75"/>
      <c r="D34" s="75"/>
      <c r="E34" s="75"/>
      <c r="F34" s="75"/>
    </row>
    <row r="35" spans="1:6" x14ac:dyDescent="0.25">
      <c r="A35" s="3"/>
      <c r="B35" s="3"/>
      <c r="C35" s="3"/>
      <c r="D35" s="3"/>
      <c r="E35" s="3"/>
      <c r="F35" s="3"/>
    </row>
    <row r="36" spans="1:6" ht="11.25" customHeight="1" x14ac:dyDescent="0.25">
      <c r="A36" s="81" t="s">
        <v>38</v>
      </c>
      <c r="B36" s="82"/>
      <c r="C36" s="82"/>
      <c r="D36" s="82"/>
      <c r="E36" s="82"/>
      <c r="F36" s="83"/>
    </row>
    <row r="37" spans="1:6" x14ac:dyDescent="0.25">
      <c r="A37" s="4" t="s">
        <v>39</v>
      </c>
      <c r="B37" s="39" t="s">
        <v>40</v>
      </c>
      <c r="C37" s="40"/>
      <c r="D37" s="41"/>
      <c r="E37" s="4" t="s">
        <v>23</v>
      </c>
      <c r="F37" s="4" t="s">
        <v>41</v>
      </c>
    </row>
    <row r="38" spans="1:6" x14ac:dyDescent="0.25">
      <c r="A38" s="2" t="s">
        <v>25</v>
      </c>
      <c r="B38" s="84" t="s">
        <v>42</v>
      </c>
      <c r="C38" s="85"/>
      <c r="D38" s="86"/>
      <c r="E38" s="6">
        <v>8.3299999999999999E-2</v>
      </c>
      <c r="F38" s="7">
        <f>IFERROR(ROUND(F31*E38,2),"ERRO")</f>
        <v>0</v>
      </c>
    </row>
    <row r="39" spans="1:6" x14ac:dyDescent="0.25">
      <c r="A39" s="2" t="s">
        <v>27</v>
      </c>
      <c r="B39" s="84" t="s">
        <v>43</v>
      </c>
      <c r="C39" s="85"/>
      <c r="D39" s="86"/>
      <c r="E39" s="6">
        <v>8.3299999999999999E-2</v>
      </c>
      <c r="F39" s="7">
        <f>IFERROR(ROUND(F31*E39,2),"ERRO")</f>
        <v>0</v>
      </c>
    </row>
    <row r="40" spans="1:6" x14ac:dyDescent="0.25">
      <c r="A40" s="2" t="s">
        <v>29</v>
      </c>
      <c r="B40" s="84" t="s">
        <v>44</v>
      </c>
      <c r="C40" s="85"/>
      <c r="D40" s="86"/>
      <c r="E40" s="6">
        <v>2.7799999999999998E-2</v>
      </c>
      <c r="F40" s="7">
        <f>IFERROR(ROUND(F31*E40,2),"ERRO")</f>
        <v>0</v>
      </c>
    </row>
    <row r="41" spans="1:6" ht="11.25" customHeight="1" x14ac:dyDescent="0.25">
      <c r="A41" s="81" t="s">
        <v>36</v>
      </c>
      <c r="B41" s="82"/>
      <c r="C41" s="82"/>
      <c r="D41" s="82"/>
      <c r="E41" s="83"/>
      <c r="F41" s="27">
        <f>IFERROR(SUM(F38:F40),"ERRO")</f>
        <v>0</v>
      </c>
    </row>
    <row r="42" spans="1:6" x14ac:dyDescent="0.25">
      <c r="A42" s="106" t="s">
        <v>170</v>
      </c>
      <c r="B42" s="106"/>
      <c r="C42" s="106"/>
      <c r="D42" s="106"/>
      <c r="E42" s="106"/>
      <c r="F42" s="106"/>
    </row>
    <row r="43" spans="1:6" ht="11.25" customHeight="1" x14ac:dyDescent="0.25">
      <c r="A43" s="87" t="s">
        <v>171</v>
      </c>
      <c r="B43" s="87"/>
      <c r="C43" s="87"/>
      <c r="D43" s="87"/>
      <c r="E43" s="87"/>
      <c r="F43" s="87"/>
    </row>
    <row r="44" spans="1:6" ht="11.25" customHeight="1" x14ac:dyDescent="0.25">
      <c r="A44" s="87" t="s">
        <v>172</v>
      </c>
      <c r="B44" s="87"/>
      <c r="C44" s="87"/>
      <c r="D44" s="87"/>
      <c r="E44" s="87"/>
      <c r="F44" s="87"/>
    </row>
    <row r="45" spans="1:6" ht="11.25" customHeight="1" x14ac:dyDescent="0.25">
      <c r="A45" s="87" t="s">
        <v>159</v>
      </c>
      <c r="B45" s="87"/>
      <c r="C45" s="87"/>
      <c r="D45" s="87"/>
      <c r="E45" s="87"/>
      <c r="F45" s="87"/>
    </row>
    <row r="47" spans="1:6" ht="11.25" customHeight="1" x14ac:dyDescent="0.25">
      <c r="A47" s="81" t="s">
        <v>45</v>
      </c>
      <c r="B47" s="82"/>
      <c r="C47" s="82"/>
      <c r="D47" s="82"/>
      <c r="E47" s="82"/>
      <c r="F47" s="83"/>
    </row>
    <row r="48" spans="1:6" x14ac:dyDescent="0.25">
      <c r="A48" s="4" t="s">
        <v>46</v>
      </c>
      <c r="B48" s="81" t="s">
        <v>47</v>
      </c>
      <c r="C48" s="82"/>
      <c r="D48" s="83"/>
      <c r="E48" s="4" t="s">
        <v>23</v>
      </c>
      <c r="F48" s="4" t="s">
        <v>41</v>
      </c>
    </row>
    <row r="49" spans="1:6" x14ac:dyDescent="0.25">
      <c r="A49" s="2" t="s">
        <v>25</v>
      </c>
      <c r="B49" s="84" t="s">
        <v>48</v>
      </c>
      <c r="C49" s="85"/>
      <c r="D49" s="86"/>
      <c r="E49" s="6">
        <v>0.2</v>
      </c>
      <c r="F49" s="7">
        <f t="shared" ref="F49:F55" si="0">IFERROR(ROUND(($F$31+$F$41)*E49,2),"ERRO")</f>
        <v>0</v>
      </c>
    </row>
    <row r="50" spans="1:6" x14ac:dyDescent="0.25">
      <c r="A50" s="2" t="s">
        <v>27</v>
      </c>
      <c r="B50" s="84" t="s">
        <v>49</v>
      </c>
      <c r="C50" s="85"/>
      <c r="D50" s="86"/>
      <c r="E50" s="6">
        <v>2.5000000000000001E-2</v>
      </c>
      <c r="F50" s="7">
        <f t="shared" si="0"/>
        <v>0</v>
      </c>
    </row>
    <row r="51" spans="1:6" x14ac:dyDescent="0.25">
      <c r="A51" s="2" t="s">
        <v>29</v>
      </c>
      <c r="B51" s="84" t="s">
        <v>50</v>
      </c>
      <c r="C51" s="85"/>
      <c r="D51" s="86"/>
      <c r="E51" s="6">
        <v>0</v>
      </c>
      <c r="F51" s="7">
        <f t="shared" si="0"/>
        <v>0</v>
      </c>
    </row>
    <row r="52" spans="1:6" x14ac:dyDescent="0.25">
      <c r="A52" s="2" t="s">
        <v>31</v>
      </c>
      <c r="B52" s="84" t="s">
        <v>51</v>
      </c>
      <c r="C52" s="85"/>
      <c r="D52" s="86"/>
      <c r="E52" s="6">
        <v>1.4999999999999999E-2</v>
      </c>
      <c r="F52" s="7">
        <f t="shared" si="0"/>
        <v>0</v>
      </c>
    </row>
    <row r="53" spans="1:6" x14ac:dyDescent="0.25">
      <c r="A53" s="2" t="s">
        <v>33</v>
      </c>
      <c r="B53" s="84" t="s">
        <v>52</v>
      </c>
      <c r="C53" s="85"/>
      <c r="D53" s="86"/>
      <c r="E53" s="6">
        <v>0.01</v>
      </c>
      <c r="F53" s="7">
        <f t="shared" si="0"/>
        <v>0</v>
      </c>
    </row>
    <row r="54" spans="1:6" x14ac:dyDescent="0.25">
      <c r="A54" s="2" t="s">
        <v>53</v>
      </c>
      <c r="B54" s="84" t="s">
        <v>54</v>
      </c>
      <c r="C54" s="85"/>
      <c r="D54" s="86"/>
      <c r="E54" s="6">
        <v>6.0000000000000001E-3</v>
      </c>
      <c r="F54" s="7">
        <f t="shared" si="0"/>
        <v>0</v>
      </c>
    </row>
    <row r="55" spans="1:6" x14ac:dyDescent="0.25">
      <c r="A55" s="2" t="s">
        <v>35</v>
      </c>
      <c r="B55" s="84" t="s">
        <v>55</v>
      </c>
      <c r="C55" s="85"/>
      <c r="D55" s="86"/>
      <c r="E55" s="6">
        <v>2E-3</v>
      </c>
      <c r="F55" s="7">
        <f t="shared" si="0"/>
        <v>0</v>
      </c>
    </row>
    <row r="56" spans="1:6" ht="11.25" customHeight="1" x14ac:dyDescent="0.25">
      <c r="A56" s="81" t="s">
        <v>56</v>
      </c>
      <c r="B56" s="82"/>
      <c r="C56" s="82"/>
      <c r="D56" s="83"/>
      <c r="E56" s="42">
        <f>SUM(E49:E55)</f>
        <v>0.25800000000000001</v>
      </c>
      <c r="F56" s="27">
        <f>IFERROR(SUM(F49:F55),"ERRO")</f>
        <v>0</v>
      </c>
    </row>
    <row r="57" spans="1:6" x14ac:dyDescent="0.25">
      <c r="A57" s="2" t="s">
        <v>57</v>
      </c>
      <c r="B57" s="84" t="s">
        <v>58</v>
      </c>
      <c r="C57" s="85"/>
      <c r="D57" s="86"/>
      <c r="E57" s="6">
        <v>0.08</v>
      </c>
      <c r="F57" s="7">
        <f>IFERROR(ROUND(($F$31+$F$41)*E57,2),"ERRO")</f>
        <v>0</v>
      </c>
    </row>
    <row r="58" spans="1:6" ht="11.25" customHeight="1" x14ac:dyDescent="0.25">
      <c r="A58" s="81" t="s">
        <v>36</v>
      </c>
      <c r="B58" s="82"/>
      <c r="C58" s="82"/>
      <c r="D58" s="83"/>
      <c r="E58" s="42">
        <f>SUM(E56:E57)</f>
        <v>0.33800000000000002</v>
      </c>
      <c r="F58" s="27">
        <f>IFERROR(SUM(F56:F57),"ERRO")</f>
        <v>0</v>
      </c>
    </row>
    <row r="59" spans="1:6" ht="11.25" customHeight="1" x14ac:dyDescent="0.25">
      <c r="A59" s="106" t="s">
        <v>173</v>
      </c>
      <c r="B59" s="106"/>
      <c r="C59" s="106"/>
      <c r="D59" s="106"/>
      <c r="E59" s="106"/>
      <c r="F59" s="106"/>
    </row>
    <row r="60" spans="1:6" ht="11.25" customHeight="1" x14ac:dyDescent="0.25">
      <c r="A60" s="87" t="s">
        <v>174</v>
      </c>
      <c r="B60" s="87"/>
      <c r="C60" s="87"/>
      <c r="D60" s="87"/>
      <c r="E60" s="87"/>
      <c r="F60" s="87"/>
    </row>
    <row r="61" spans="1:6" x14ac:dyDescent="0.25">
      <c r="A61" s="87" t="s">
        <v>175</v>
      </c>
      <c r="B61" s="87"/>
      <c r="C61" s="87"/>
      <c r="D61" s="87"/>
      <c r="E61" s="87"/>
      <c r="F61" s="87"/>
    </row>
    <row r="62" spans="1:6" x14ac:dyDescent="0.25">
      <c r="A62" s="43"/>
      <c r="B62" s="43"/>
      <c r="C62" s="43"/>
      <c r="D62" s="43"/>
      <c r="E62" s="43"/>
      <c r="F62" s="43"/>
    </row>
    <row r="63" spans="1:6" ht="11.25" customHeight="1" x14ac:dyDescent="0.25">
      <c r="A63" s="80" t="s">
        <v>59</v>
      </c>
      <c r="B63" s="80"/>
      <c r="C63" s="80"/>
      <c r="D63" s="80"/>
      <c r="E63" s="80"/>
      <c r="F63" s="12">
        <v>0</v>
      </c>
    </row>
    <row r="64" spans="1:6" ht="11.25" customHeight="1" x14ac:dyDescent="0.25">
      <c r="A64" s="88" t="s">
        <v>60</v>
      </c>
      <c r="B64" s="88"/>
      <c r="C64" s="88"/>
      <c r="D64" s="88"/>
      <c r="E64" s="88"/>
      <c r="F64" s="13">
        <v>0</v>
      </c>
    </row>
    <row r="65" spans="1:6" ht="11.25" customHeight="1" x14ac:dyDescent="0.25">
      <c r="A65" s="88" t="s">
        <v>61</v>
      </c>
      <c r="B65" s="88"/>
      <c r="C65" s="88"/>
      <c r="D65" s="88"/>
      <c r="E65" s="88"/>
      <c r="F65" s="14">
        <v>0</v>
      </c>
    </row>
    <row r="66" spans="1:6" ht="11.25" customHeight="1" x14ac:dyDescent="0.25">
      <c r="A66" s="88" t="s">
        <v>62</v>
      </c>
      <c r="B66" s="88"/>
      <c r="C66" s="88"/>
      <c r="D66" s="88"/>
      <c r="E66" s="88"/>
      <c r="F66" s="15">
        <v>0</v>
      </c>
    </row>
    <row r="67" spans="1:6" ht="11.25" customHeight="1" x14ac:dyDescent="0.25">
      <c r="A67" s="88" t="s">
        <v>63</v>
      </c>
      <c r="B67" s="88"/>
      <c r="C67" s="88"/>
      <c r="D67" s="88"/>
      <c r="E67" s="88"/>
      <c r="F67" s="13">
        <v>0</v>
      </c>
    </row>
    <row r="68" spans="1:6" ht="11.25" customHeight="1" x14ac:dyDescent="0.25">
      <c r="A68" s="88" t="s">
        <v>64</v>
      </c>
      <c r="B68" s="88"/>
      <c r="C68" s="88"/>
      <c r="D68" s="88"/>
      <c r="E68" s="88"/>
      <c r="F68" s="16">
        <v>0</v>
      </c>
    </row>
    <row r="69" spans="1:6" x14ac:dyDescent="0.25">
      <c r="A69" s="43"/>
    </row>
    <row r="70" spans="1:6" ht="11.25" customHeight="1" x14ac:dyDescent="0.25">
      <c r="A70" s="81" t="s">
        <v>65</v>
      </c>
      <c r="B70" s="82"/>
      <c r="C70" s="82"/>
      <c r="D70" s="82"/>
      <c r="E70" s="82"/>
      <c r="F70" s="83"/>
    </row>
    <row r="71" spans="1:6" x14ac:dyDescent="0.25">
      <c r="A71" s="4" t="s">
        <v>66</v>
      </c>
      <c r="B71" s="89" t="s">
        <v>67</v>
      </c>
      <c r="C71" s="89"/>
      <c r="D71" s="89"/>
      <c r="E71" s="4" t="s">
        <v>23</v>
      </c>
      <c r="F71" s="4" t="s">
        <v>41</v>
      </c>
    </row>
    <row r="72" spans="1:6" x14ac:dyDescent="0.25">
      <c r="A72" s="2" t="s">
        <v>25</v>
      </c>
      <c r="B72" s="90" t="s">
        <v>68</v>
      </c>
      <c r="C72" s="90"/>
      <c r="D72" s="90"/>
      <c r="E72" s="44"/>
      <c r="F72" s="7">
        <f>IFERROR(IF(ROUND(F63*F64*F65,2)&gt;ROUND(F25*F66,2),ROUND((F63*F64*F65)-(F25*F66),2),0),"ERRO")</f>
        <v>0</v>
      </c>
    </row>
    <row r="73" spans="1:6" x14ac:dyDescent="0.25">
      <c r="A73" s="2" t="s">
        <v>27</v>
      </c>
      <c r="B73" s="90" t="s">
        <v>69</v>
      </c>
      <c r="C73" s="90"/>
      <c r="D73" s="90"/>
      <c r="E73" s="44"/>
      <c r="F73" s="7">
        <f>IFERROR(ROUND((F65*F67)-((F65*F67)*F68),2),"ERRO")</f>
        <v>0</v>
      </c>
    </row>
    <row r="74" spans="1:6" x14ac:dyDescent="0.25">
      <c r="A74" s="2" t="s">
        <v>29</v>
      </c>
      <c r="B74" s="84" t="s">
        <v>70</v>
      </c>
      <c r="C74" s="85"/>
      <c r="D74" s="86"/>
      <c r="E74" s="2"/>
      <c r="F74" s="5">
        <v>0</v>
      </c>
    </row>
    <row r="75" spans="1:6" x14ac:dyDescent="0.25">
      <c r="A75" s="2" t="s">
        <v>31</v>
      </c>
      <c r="B75" s="84" t="s">
        <v>71</v>
      </c>
      <c r="C75" s="85"/>
      <c r="D75" s="86"/>
      <c r="E75" s="2"/>
      <c r="F75" s="5">
        <v>0</v>
      </c>
    </row>
    <row r="76" spans="1:6" x14ac:dyDescent="0.25">
      <c r="A76" s="2" t="s">
        <v>33</v>
      </c>
      <c r="B76" s="84" t="s">
        <v>72</v>
      </c>
      <c r="C76" s="85"/>
      <c r="D76" s="86"/>
      <c r="E76" s="2"/>
      <c r="F76" s="5">
        <v>0</v>
      </c>
    </row>
    <row r="77" spans="1:6" x14ac:dyDescent="0.25">
      <c r="A77" s="2" t="s">
        <v>53</v>
      </c>
      <c r="B77" s="55" t="s">
        <v>199</v>
      </c>
      <c r="C77" s="56"/>
      <c r="D77" s="57"/>
      <c r="E77" s="2"/>
      <c r="F77" s="5">
        <v>0</v>
      </c>
    </row>
    <row r="78" spans="1:6" x14ac:dyDescent="0.25">
      <c r="A78" s="2" t="s">
        <v>35</v>
      </c>
      <c r="B78" s="102" t="s">
        <v>168</v>
      </c>
      <c r="C78" s="103"/>
      <c r="D78" s="104"/>
      <c r="E78" s="2"/>
      <c r="F78" s="5">
        <v>0</v>
      </c>
    </row>
    <row r="79" spans="1:6" ht="11.25" customHeight="1" x14ac:dyDescent="0.25">
      <c r="A79" s="81" t="s">
        <v>36</v>
      </c>
      <c r="B79" s="82"/>
      <c r="C79" s="82"/>
      <c r="D79" s="83"/>
      <c r="E79" s="4"/>
      <c r="F79" s="27">
        <f>SUM(F72:F78)</f>
        <v>0</v>
      </c>
    </row>
    <row r="80" spans="1:6" ht="11.25" customHeight="1" x14ac:dyDescent="0.25">
      <c r="A80" s="106" t="s">
        <v>176</v>
      </c>
      <c r="B80" s="106"/>
      <c r="C80" s="106"/>
      <c r="D80" s="106"/>
      <c r="E80" s="106"/>
      <c r="F80" s="106"/>
    </row>
    <row r="81" spans="1:6" ht="11.25" customHeight="1" x14ac:dyDescent="0.25">
      <c r="A81" s="87" t="s">
        <v>177</v>
      </c>
      <c r="B81" s="87"/>
      <c r="C81" s="87"/>
      <c r="D81" s="87"/>
      <c r="E81" s="87"/>
      <c r="F81" s="87"/>
    </row>
    <row r="82" spans="1:6" x14ac:dyDescent="0.25">
      <c r="A82" s="87" t="s">
        <v>163</v>
      </c>
      <c r="B82" s="87"/>
      <c r="C82" s="87"/>
      <c r="D82" s="87"/>
      <c r="E82" s="87"/>
      <c r="F82" s="87"/>
    </row>
    <row r="83" spans="1:6" ht="11.25" customHeight="1" x14ac:dyDescent="0.25">
      <c r="A83" s="87" t="s">
        <v>164</v>
      </c>
      <c r="B83" s="87"/>
      <c r="C83" s="87"/>
      <c r="D83" s="87"/>
      <c r="E83" s="87"/>
      <c r="F83" s="87"/>
    </row>
    <row r="85" spans="1:6" x14ac:dyDescent="0.25">
      <c r="A85" s="81" t="s">
        <v>73</v>
      </c>
      <c r="B85" s="82"/>
      <c r="C85" s="82"/>
      <c r="D85" s="82"/>
      <c r="E85" s="82"/>
      <c r="F85" s="83"/>
    </row>
    <row r="86" spans="1:6" x14ac:dyDescent="0.25">
      <c r="A86" s="4">
        <v>2</v>
      </c>
      <c r="B86" s="81" t="s">
        <v>74</v>
      </c>
      <c r="C86" s="82"/>
      <c r="D86" s="82"/>
      <c r="E86" s="83"/>
      <c r="F86" s="4" t="s">
        <v>41</v>
      </c>
    </row>
    <row r="87" spans="1:6" x14ac:dyDescent="0.25">
      <c r="A87" s="2" t="s">
        <v>39</v>
      </c>
      <c r="B87" s="84" t="s">
        <v>75</v>
      </c>
      <c r="C87" s="85"/>
      <c r="D87" s="85"/>
      <c r="E87" s="86"/>
      <c r="F87" s="7">
        <f>F41</f>
        <v>0</v>
      </c>
    </row>
    <row r="88" spans="1:6" x14ac:dyDescent="0.25">
      <c r="A88" s="2" t="s">
        <v>46</v>
      </c>
      <c r="B88" s="84" t="s">
        <v>47</v>
      </c>
      <c r="C88" s="85"/>
      <c r="D88" s="85"/>
      <c r="E88" s="86"/>
      <c r="F88" s="7">
        <f>F58</f>
        <v>0</v>
      </c>
    </row>
    <row r="89" spans="1:6" x14ac:dyDescent="0.25">
      <c r="A89" s="2" t="s">
        <v>66</v>
      </c>
      <c r="B89" s="84" t="s">
        <v>67</v>
      </c>
      <c r="C89" s="85"/>
      <c r="D89" s="85"/>
      <c r="E89" s="86"/>
      <c r="F89" s="7">
        <f>F79</f>
        <v>0</v>
      </c>
    </row>
    <row r="90" spans="1:6" ht="11.25" customHeight="1" x14ac:dyDescent="0.25">
      <c r="A90" s="81" t="s">
        <v>76</v>
      </c>
      <c r="B90" s="82"/>
      <c r="C90" s="82"/>
      <c r="D90" s="82"/>
      <c r="E90" s="83"/>
      <c r="F90" s="27">
        <f>IFERROR(SUM(F87:F89),"ERRO")</f>
        <v>0</v>
      </c>
    </row>
    <row r="91" spans="1:6" x14ac:dyDescent="0.25">
      <c r="A91" s="3"/>
    </row>
    <row r="92" spans="1:6" ht="11.25" customHeight="1" x14ac:dyDescent="0.25">
      <c r="A92" s="75" t="s">
        <v>77</v>
      </c>
      <c r="B92" s="75"/>
      <c r="C92" s="75"/>
      <c r="D92" s="75"/>
      <c r="E92" s="75"/>
      <c r="F92" s="75"/>
    </row>
    <row r="93" spans="1:6" x14ac:dyDescent="0.25">
      <c r="A93" s="3"/>
      <c r="B93" s="3"/>
      <c r="C93" s="3"/>
      <c r="D93" s="3"/>
      <c r="E93" s="3"/>
      <c r="F93" s="3"/>
    </row>
    <row r="94" spans="1:6" ht="11.25" customHeight="1" x14ac:dyDescent="0.25">
      <c r="A94" s="81" t="s">
        <v>77</v>
      </c>
      <c r="B94" s="82"/>
      <c r="C94" s="82"/>
      <c r="D94" s="82"/>
      <c r="E94" s="82"/>
      <c r="F94" s="83"/>
    </row>
    <row r="95" spans="1:6" x14ac:dyDescent="0.25">
      <c r="A95" s="4">
        <v>3</v>
      </c>
      <c r="B95" s="81" t="s">
        <v>78</v>
      </c>
      <c r="C95" s="82"/>
      <c r="D95" s="83"/>
      <c r="E95" s="4" t="s">
        <v>23</v>
      </c>
      <c r="F95" s="4" t="s">
        <v>41</v>
      </c>
    </row>
    <row r="96" spans="1:6" x14ac:dyDescent="0.25">
      <c r="A96" s="2" t="s">
        <v>25</v>
      </c>
      <c r="B96" s="84" t="s">
        <v>79</v>
      </c>
      <c r="C96" s="85"/>
      <c r="D96" s="86"/>
      <c r="E96" s="6">
        <v>0</v>
      </c>
      <c r="F96" s="7">
        <f t="shared" ref="F96:F101" si="1">IFERROR(ROUND($F$31*E96,2),"ERRO")</f>
        <v>0</v>
      </c>
    </row>
    <row r="97" spans="1:6" x14ac:dyDescent="0.25">
      <c r="A97" s="2" t="s">
        <v>27</v>
      </c>
      <c r="B97" s="84" t="s">
        <v>80</v>
      </c>
      <c r="C97" s="85"/>
      <c r="D97" s="86"/>
      <c r="E97" s="6">
        <v>0</v>
      </c>
      <c r="F97" s="7">
        <f t="shared" si="1"/>
        <v>0</v>
      </c>
    </row>
    <row r="98" spans="1:6" x14ac:dyDescent="0.25">
      <c r="A98" s="2" t="s">
        <v>29</v>
      </c>
      <c r="B98" s="84" t="s">
        <v>81</v>
      </c>
      <c r="C98" s="85"/>
      <c r="D98" s="86"/>
      <c r="E98" s="6">
        <v>0</v>
      </c>
      <c r="F98" s="7">
        <f t="shared" si="1"/>
        <v>0</v>
      </c>
    </row>
    <row r="99" spans="1:6" x14ac:dyDescent="0.25">
      <c r="A99" s="2" t="s">
        <v>31</v>
      </c>
      <c r="B99" s="84" t="s">
        <v>82</v>
      </c>
      <c r="C99" s="85"/>
      <c r="D99" s="86"/>
      <c r="E99" s="6">
        <v>0</v>
      </c>
      <c r="F99" s="7">
        <f t="shared" si="1"/>
        <v>0</v>
      </c>
    </row>
    <row r="100" spans="1:6" x14ac:dyDescent="0.25">
      <c r="A100" s="2" t="s">
        <v>33</v>
      </c>
      <c r="B100" s="84" t="s">
        <v>198</v>
      </c>
      <c r="C100" s="85"/>
      <c r="D100" s="86"/>
      <c r="E100" s="6">
        <v>0</v>
      </c>
      <c r="F100" s="7">
        <f t="shared" si="1"/>
        <v>0</v>
      </c>
    </row>
    <row r="101" spans="1:6" x14ac:dyDescent="0.25">
      <c r="A101" s="2" t="s">
        <v>53</v>
      </c>
      <c r="B101" s="84" t="s">
        <v>83</v>
      </c>
      <c r="C101" s="85"/>
      <c r="D101" s="86"/>
      <c r="E101" s="6">
        <v>0</v>
      </c>
      <c r="F101" s="7">
        <f t="shared" si="1"/>
        <v>0</v>
      </c>
    </row>
    <row r="102" spans="1:6" ht="11.25" customHeight="1" x14ac:dyDescent="0.25">
      <c r="A102" s="81" t="s">
        <v>76</v>
      </c>
      <c r="B102" s="82"/>
      <c r="C102" s="82"/>
      <c r="D102" s="82"/>
      <c r="E102" s="83"/>
      <c r="F102" s="27">
        <f>IFERROR(SUM(F96:F101),"ERRO")</f>
        <v>0</v>
      </c>
    </row>
    <row r="104" spans="1:6" x14ac:dyDescent="0.25">
      <c r="A104" s="75" t="s">
        <v>84</v>
      </c>
      <c r="B104" s="75"/>
      <c r="C104" s="75"/>
      <c r="D104" s="75"/>
      <c r="E104" s="75"/>
      <c r="F104" s="75"/>
    </row>
    <row r="105" spans="1:6" ht="11.25" customHeight="1" x14ac:dyDescent="0.25">
      <c r="A105" s="75" t="s">
        <v>178</v>
      </c>
      <c r="B105" s="75"/>
      <c r="C105" s="75"/>
      <c r="D105" s="75"/>
      <c r="E105" s="75"/>
      <c r="F105" s="75"/>
    </row>
    <row r="107" spans="1:6" ht="11.25" customHeight="1" x14ac:dyDescent="0.25">
      <c r="A107" s="81" t="s">
        <v>160</v>
      </c>
      <c r="B107" s="82"/>
      <c r="C107" s="82"/>
      <c r="D107" s="82"/>
      <c r="E107" s="82"/>
      <c r="F107" s="83"/>
    </row>
    <row r="108" spans="1:6" x14ac:dyDescent="0.25">
      <c r="A108" s="4" t="s">
        <v>85</v>
      </c>
      <c r="B108" s="81" t="s">
        <v>86</v>
      </c>
      <c r="C108" s="82"/>
      <c r="D108" s="83"/>
      <c r="E108" s="4" t="s">
        <v>23</v>
      </c>
      <c r="F108" s="4" t="s">
        <v>41</v>
      </c>
    </row>
    <row r="109" spans="1:6" x14ac:dyDescent="0.25">
      <c r="A109" s="2" t="s">
        <v>25</v>
      </c>
      <c r="B109" s="84" t="s">
        <v>87</v>
      </c>
      <c r="C109" s="85"/>
      <c r="D109" s="86"/>
      <c r="E109" s="6">
        <v>0</v>
      </c>
      <c r="F109" s="7">
        <f t="shared" ref="F109:F114" si="2">IFERROR(ROUND(($F$31+$F$90+$F$102)*E109,2),"ERRO")</f>
        <v>0</v>
      </c>
    </row>
    <row r="110" spans="1:6" x14ac:dyDescent="0.25">
      <c r="A110" s="2" t="s">
        <v>27</v>
      </c>
      <c r="B110" s="84" t="s">
        <v>88</v>
      </c>
      <c r="C110" s="85"/>
      <c r="D110" s="86"/>
      <c r="E110" s="6">
        <v>0</v>
      </c>
      <c r="F110" s="7">
        <f t="shared" si="2"/>
        <v>0</v>
      </c>
    </row>
    <row r="111" spans="1:6" x14ac:dyDescent="0.25">
      <c r="A111" s="2" t="s">
        <v>29</v>
      </c>
      <c r="B111" s="84" t="s">
        <v>89</v>
      </c>
      <c r="C111" s="85"/>
      <c r="D111" s="86"/>
      <c r="E111" s="6">
        <v>0</v>
      </c>
      <c r="F111" s="7">
        <f t="shared" si="2"/>
        <v>0</v>
      </c>
    </row>
    <row r="112" spans="1:6" x14ac:dyDescent="0.25">
      <c r="A112" s="2" t="s">
        <v>31</v>
      </c>
      <c r="B112" s="84" t="s">
        <v>90</v>
      </c>
      <c r="C112" s="85"/>
      <c r="D112" s="86"/>
      <c r="E112" s="6">
        <v>0</v>
      </c>
      <c r="F112" s="7">
        <f t="shared" si="2"/>
        <v>0</v>
      </c>
    </row>
    <row r="113" spans="1:6" x14ac:dyDescent="0.25">
      <c r="A113" s="2" t="s">
        <v>33</v>
      </c>
      <c r="B113" s="84" t="s">
        <v>91</v>
      </c>
      <c r="C113" s="85"/>
      <c r="D113" s="86"/>
      <c r="E113" s="6">
        <v>0</v>
      </c>
      <c r="F113" s="7">
        <f t="shared" si="2"/>
        <v>0</v>
      </c>
    </row>
    <row r="114" spans="1:6" x14ac:dyDescent="0.25">
      <c r="A114" s="2" t="s">
        <v>53</v>
      </c>
      <c r="B114" s="102" t="s">
        <v>179</v>
      </c>
      <c r="C114" s="103"/>
      <c r="D114" s="104"/>
      <c r="E114" s="6">
        <v>0</v>
      </c>
      <c r="F114" s="7">
        <f t="shared" si="2"/>
        <v>0</v>
      </c>
    </row>
    <row r="115" spans="1:6" ht="11.25" customHeight="1" x14ac:dyDescent="0.25">
      <c r="A115" s="81" t="s">
        <v>36</v>
      </c>
      <c r="B115" s="82"/>
      <c r="C115" s="82"/>
      <c r="D115" s="82"/>
      <c r="E115" s="83"/>
      <c r="F115" s="27">
        <f>IFERROR(SUM(F109:F114),"ERRO")</f>
        <v>0</v>
      </c>
    </row>
    <row r="116" spans="1:6" x14ac:dyDescent="0.25">
      <c r="A116" s="3"/>
      <c r="B116" s="3"/>
      <c r="C116" s="3"/>
      <c r="D116" s="3"/>
      <c r="E116" s="3"/>
      <c r="F116" s="3"/>
    </row>
    <row r="117" spans="1:6" ht="11.25" customHeight="1" x14ac:dyDescent="0.25">
      <c r="A117" s="81" t="s">
        <v>161</v>
      </c>
      <c r="B117" s="82"/>
      <c r="C117" s="82"/>
      <c r="D117" s="82"/>
      <c r="E117" s="82"/>
      <c r="F117" s="83"/>
    </row>
    <row r="118" spans="1:6" x14ac:dyDescent="0.25">
      <c r="A118" s="4" t="s">
        <v>92</v>
      </c>
      <c r="B118" s="81" t="s">
        <v>93</v>
      </c>
      <c r="C118" s="82"/>
      <c r="D118" s="83"/>
      <c r="E118" s="4" t="s">
        <v>23</v>
      </c>
      <c r="F118" s="4" t="s">
        <v>41</v>
      </c>
    </row>
    <row r="119" spans="1:6" x14ac:dyDescent="0.25">
      <c r="A119" s="2" t="s">
        <v>25</v>
      </c>
      <c r="B119" s="84" t="s">
        <v>94</v>
      </c>
      <c r="C119" s="85"/>
      <c r="D119" s="86"/>
      <c r="E119" s="8">
        <v>0</v>
      </c>
      <c r="F119" s="7">
        <f>IFERROR(ROUND(($F$31+$F$90+$F$102)*E119,2),"ERRO")</f>
        <v>0</v>
      </c>
    </row>
    <row r="120" spans="1:6" ht="11.25" customHeight="1" x14ac:dyDescent="0.25">
      <c r="A120" s="81" t="s">
        <v>36</v>
      </c>
      <c r="B120" s="82"/>
      <c r="C120" s="82"/>
      <c r="D120" s="82"/>
      <c r="E120" s="83"/>
      <c r="F120" s="27">
        <f>IFERROR(SUM(F119),"ERRO")</f>
        <v>0</v>
      </c>
    </row>
    <row r="121" spans="1:6" x14ac:dyDescent="0.25">
      <c r="A121" s="3"/>
      <c r="B121" s="3"/>
      <c r="C121" s="3"/>
      <c r="D121" s="3"/>
      <c r="E121" s="3"/>
      <c r="F121" s="3"/>
    </row>
    <row r="122" spans="1:6" ht="11.25" customHeight="1" x14ac:dyDescent="0.25">
      <c r="A122" s="81" t="s">
        <v>162</v>
      </c>
      <c r="B122" s="82"/>
      <c r="C122" s="82"/>
      <c r="D122" s="82"/>
      <c r="E122" s="82"/>
      <c r="F122" s="83"/>
    </row>
    <row r="123" spans="1:6" x14ac:dyDescent="0.25">
      <c r="A123" s="4">
        <v>4</v>
      </c>
      <c r="B123" s="81" t="s">
        <v>95</v>
      </c>
      <c r="C123" s="82"/>
      <c r="D123" s="82"/>
      <c r="E123" s="83"/>
      <c r="F123" s="4" t="s">
        <v>41</v>
      </c>
    </row>
    <row r="124" spans="1:6" x14ac:dyDescent="0.25">
      <c r="A124" s="2" t="s">
        <v>85</v>
      </c>
      <c r="B124" s="84" t="s">
        <v>86</v>
      </c>
      <c r="C124" s="85"/>
      <c r="D124" s="85"/>
      <c r="E124" s="86"/>
      <c r="F124" s="7">
        <f>F115</f>
        <v>0</v>
      </c>
    </row>
    <row r="125" spans="1:6" x14ac:dyDescent="0.25">
      <c r="A125" s="2" t="s">
        <v>92</v>
      </c>
      <c r="B125" s="84" t="s">
        <v>96</v>
      </c>
      <c r="C125" s="85"/>
      <c r="D125" s="85"/>
      <c r="E125" s="86"/>
      <c r="F125" s="7">
        <f>F120</f>
        <v>0</v>
      </c>
    </row>
    <row r="126" spans="1:6" ht="11.25" customHeight="1" x14ac:dyDescent="0.25">
      <c r="A126" s="81" t="s">
        <v>76</v>
      </c>
      <c r="B126" s="82"/>
      <c r="C126" s="82"/>
      <c r="D126" s="82"/>
      <c r="E126" s="83"/>
      <c r="F126" s="27">
        <f>IFERROR(SUM(F124:F125),"ERRO")</f>
        <v>0</v>
      </c>
    </row>
    <row r="127" spans="1:6" x14ac:dyDescent="0.25">
      <c r="A127" s="3"/>
    </row>
    <row r="128" spans="1:6" ht="11.25" customHeight="1" x14ac:dyDescent="0.25">
      <c r="A128" s="75" t="s">
        <v>97</v>
      </c>
      <c r="B128" s="75"/>
      <c r="C128" s="75"/>
      <c r="D128" s="75"/>
      <c r="E128" s="75"/>
      <c r="F128" s="75"/>
    </row>
    <row r="129" spans="1:6" x14ac:dyDescent="0.25">
      <c r="A129" s="3"/>
      <c r="B129" s="3"/>
      <c r="C129" s="3"/>
      <c r="D129" s="3"/>
      <c r="E129" s="3"/>
      <c r="F129" s="3"/>
    </row>
    <row r="130" spans="1:6" ht="11.25" customHeight="1" x14ac:dyDescent="0.25">
      <c r="A130" s="80" t="s">
        <v>316</v>
      </c>
      <c r="B130" s="80"/>
      <c r="C130" s="80"/>
      <c r="D130" s="80"/>
      <c r="E130" s="80"/>
      <c r="F130" s="45">
        <f>IFERROR(SUM(F132:F140),"ERRO")</f>
        <v>0</v>
      </c>
    </row>
    <row r="131" spans="1:6" x14ac:dyDescent="0.25">
      <c r="A131" s="68"/>
      <c r="B131" s="38" t="s">
        <v>113</v>
      </c>
      <c r="C131" s="38" t="s">
        <v>114</v>
      </c>
      <c r="D131" s="38" t="s">
        <v>191</v>
      </c>
      <c r="E131" s="38" t="s">
        <v>118</v>
      </c>
      <c r="F131" s="38" t="s">
        <v>117</v>
      </c>
    </row>
    <row r="132" spans="1:6" ht="33.75" x14ac:dyDescent="0.25">
      <c r="A132" s="69"/>
      <c r="B132" s="47" t="s">
        <v>222</v>
      </c>
      <c r="C132" s="47" t="s">
        <v>115</v>
      </c>
      <c r="D132" s="47">
        <v>2</v>
      </c>
      <c r="E132" s="11">
        <v>0</v>
      </c>
      <c r="F132" s="48">
        <f>IFERROR(ROUND(D132*E132,2),"ERRO")</f>
        <v>0</v>
      </c>
    </row>
    <row r="133" spans="1:6" ht="33.75" x14ac:dyDescent="0.25">
      <c r="A133" s="69"/>
      <c r="B133" s="47" t="s">
        <v>226</v>
      </c>
      <c r="C133" s="47" t="s">
        <v>218</v>
      </c>
      <c r="D133" s="47">
        <v>2</v>
      </c>
      <c r="E133" s="11">
        <v>0</v>
      </c>
      <c r="F133" s="48">
        <f t="shared" ref="F133" si="3">IFERROR(ROUND(D133*E133,2),"ERRO")</f>
        <v>0</v>
      </c>
    </row>
    <row r="134" spans="1:6" ht="45" x14ac:dyDescent="0.25">
      <c r="A134" s="69"/>
      <c r="B134" s="47" t="s">
        <v>216</v>
      </c>
      <c r="C134" s="47" t="s">
        <v>115</v>
      </c>
      <c r="D134" s="47">
        <v>2</v>
      </c>
      <c r="E134" s="11">
        <v>0</v>
      </c>
      <c r="F134" s="48">
        <f t="shared" ref="F134:F139" si="4">IFERROR(ROUND(D134*E134,2),"ERRO")</f>
        <v>0</v>
      </c>
    </row>
    <row r="135" spans="1:6" ht="33.75" x14ac:dyDescent="0.25">
      <c r="A135" s="69"/>
      <c r="B135" s="47" t="s">
        <v>217</v>
      </c>
      <c r="C135" s="47" t="s">
        <v>218</v>
      </c>
      <c r="D135" s="47">
        <v>4</v>
      </c>
      <c r="E135" s="11">
        <v>0</v>
      </c>
      <c r="F135" s="48">
        <f t="shared" si="4"/>
        <v>0</v>
      </c>
    </row>
    <row r="136" spans="1:6" ht="45" x14ac:dyDescent="0.25">
      <c r="A136" s="69"/>
      <c r="B136" s="47" t="s">
        <v>227</v>
      </c>
      <c r="C136" s="47" t="s">
        <v>218</v>
      </c>
      <c r="D136" s="47">
        <v>1</v>
      </c>
      <c r="E136" s="11">
        <v>0</v>
      </c>
      <c r="F136" s="48">
        <f t="shared" si="4"/>
        <v>0</v>
      </c>
    </row>
    <row r="137" spans="1:6" ht="45" x14ac:dyDescent="0.25">
      <c r="A137" s="69"/>
      <c r="B137" s="47" t="s">
        <v>228</v>
      </c>
      <c r="C137" s="47" t="s">
        <v>218</v>
      </c>
      <c r="D137" s="47">
        <v>1</v>
      </c>
      <c r="E137" s="11">
        <v>0</v>
      </c>
      <c r="F137" s="48">
        <f t="shared" si="4"/>
        <v>0</v>
      </c>
    </row>
    <row r="138" spans="1:6" ht="33.75" x14ac:dyDescent="0.25">
      <c r="A138" s="69"/>
      <c r="B138" s="47" t="s">
        <v>229</v>
      </c>
      <c r="C138" s="47" t="s">
        <v>115</v>
      </c>
      <c r="D138" s="47">
        <v>1</v>
      </c>
      <c r="E138" s="11">
        <v>0</v>
      </c>
      <c r="F138" s="48">
        <f t="shared" si="4"/>
        <v>0</v>
      </c>
    </row>
    <row r="139" spans="1:6" ht="45" x14ac:dyDescent="0.25">
      <c r="A139" s="69"/>
      <c r="B139" s="47" t="s">
        <v>230</v>
      </c>
      <c r="C139" s="47" t="s">
        <v>115</v>
      </c>
      <c r="D139" s="47">
        <v>2</v>
      </c>
      <c r="E139" s="11">
        <v>0</v>
      </c>
      <c r="F139" s="48">
        <f t="shared" si="4"/>
        <v>0</v>
      </c>
    </row>
    <row r="140" spans="1:6" ht="22.5" x14ac:dyDescent="0.25">
      <c r="A140" s="69"/>
      <c r="B140" s="47" t="s">
        <v>119</v>
      </c>
      <c r="C140" s="47" t="s">
        <v>116</v>
      </c>
      <c r="D140" s="47" t="s">
        <v>116</v>
      </c>
      <c r="E140" s="48" t="s">
        <v>116</v>
      </c>
      <c r="F140" s="11">
        <v>0</v>
      </c>
    </row>
    <row r="141" spans="1:6" x14ac:dyDescent="0.25">
      <c r="A141" s="46"/>
      <c r="B141" s="43"/>
      <c r="C141" s="43"/>
      <c r="D141" s="43"/>
      <c r="E141" s="49"/>
      <c r="F141" s="50"/>
    </row>
    <row r="142" spans="1:6" ht="11.25" customHeight="1" x14ac:dyDescent="0.25">
      <c r="A142" s="80" t="s">
        <v>336</v>
      </c>
      <c r="B142" s="80"/>
      <c r="C142" s="80"/>
      <c r="D142" s="80"/>
      <c r="E142" s="80"/>
      <c r="F142" s="45">
        <f>IFERROR(SUM(F144:F149),"ERRO")</f>
        <v>0</v>
      </c>
    </row>
    <row r="143" spans="1:6" x14ac:dyDescent="0.25">
      <c r="A143" s="68"/>
      <c r="B143" s="38" t="s">
        <v>113</v>
      </c>
      <c r="C143" s="38" t="s">
        <v>114</v>
      </c>
      <c r="D143" s="38" t="s">
        <v>191</v>
      </c>
      <c r="E143" s="38" t="s">
        <v>118</v>
      </c>
      <c r="F143" s="38" t="s">
        <v>117</v>
      </c>
    </row>
    <row r="144" spans="1:6" x14ac:dyDescent="0.25">
      <c r="A144" s="69"/>
      <c r="B144" s="47"/>
      <c r="C144" s="47"/>
      <c r="D144" s="47"/>
      <c r="E144" s="11">
        <v>0</v>
      </c>
      <c r="F144" s="48">
        <f t="shared" ref="F144:F148" si="5">IFERROR(ROUND(D144*E144,2),"ERRO")</f>
        <v>0</v>
      </c>
    </row>
    <row r="145" spans="1:6" x14ac:dyDescent="0.25">
      <c r="A145" s="69"/>
      <c r="B145" s="47"/>
      <c r="C145" s="47"/>
      <c r="D145" s="47"/>
      <c r="E145" s="11">
        <v>0</v>
      </c>
      <c r="F145" s="48">
        <f t="shared" si="5"/>
        <v>0</v>
      </c>
    </row>
    <row r="146" spans="1:6" x14ac:dyDescent="0.25">
      <c r="A146" s="69"/>
      <c r="B146" s="47"/>
      <c r="C146" s="47"/>
      <c r="D146" s="47"/>
      <c r="E146" s="11">
        <v>0</v>
      </c>
      <c r="F146" s="48">
        <f t="shared" si="5"/>
        <v>0</v>
      </c>
    </row>
    <row r="147" spans="1:6" x14ac:dyDescent="0.25">
      <c r="A147" s="69"/>
      <c r="B147" s="47"/>
      <c r="C147" s="47"/>
      <c r="D147" s="47"/>
      <c r="E147" s="11">
        <v>0</v>
      </c>
      <c r="F147" s="48">
        <f t="shared" si="5"/>
        <v>0</v>
      </c>
    </row>
    <row r="148" spans="1:6" x14ac:dyDescent="0.25">
      <c r="A148" s="69"/>
      <c r="B148" s="47"/>
      <c r="C148" s="47"/>
      <c r="D148" s="47"/>
      <c r="E148" s="11">
        <v>0</v>
      </c>
      <c r="F148" s="48">
        <f t="shared" si="5"/>
        <v>0</v>
      </c>
    </row>
    <row r="149" spans="1:6" ht="22.5" x14ac:dyDescent="0.25">
      <c r="A149" s="69"/>
      <c r="B149" s="47" t="s">
        <v>119</v>
      </c>
      <c r="C149" s="47" t="s">
        <v>116</v>
      </c>
      <c r="D149" s="47" t="s">
        <v>116</v>
      </c>
      <c r="E149" s="48" t="s">
        <v>116</v>
      </c>
      <c r="F149" s="11">
        <v>0</v>
      </c>
    </row>
    <row r="150" spans="1:6" x14ac:dyDescent="0.25">
      <c r="A150" s="46"/>
      <c r="B150" s="43"/>
      <c r="C150" s="43"/>
      <c r="D150" s="43"/>
      <c r="E150" s="49"/>
      <c r="F150" s="50"/>
    </row>
    <row r="151" spans="1:6" ht="11.25" customHeight="1" x14ac:dyDescent="0.25">
      <c r="A151" s="80" t="s">
        <v>317</v>
      </c>
      <c r="B151" s="80"/>
      <c r="C151" s="80"/>
      <c r="D151" s="80"/>
      <c r="E151" s="80"/>
      <c r="F151" s="51">
        <f>IFERROR(ROUND(SUM(F153:F156),2),"ERRO")</f>
        <v>0</v>
      </c>
    </row>
    <row r="152" spans="1:6" ht="33.75" x14ac:dyDescent="0.25">
      <c r="A152" s="3"/>
      <c r="B152" s="38" t="s">
        <v>113</v>
      </c>
      <c r="C152" s="38" t="s">
        <v>114</v>
      </c>
      <c r="D152" s="38" t="s">
        <v>221</v>
      </c>
      <c r="E152" s="38" t="s">
        <v>118</v>
      </c>
      <c r="F152" s="38" t="s">
        <v>221</v>
      </c>
    </row>
    <row r="153" spans="1:6" ht="45" x14ac:dyDescent="0.25">
      <c r="A153" s="3"/>
      <c r="B153" s="47" t="s">
        <v>244</v>
      </c>
      <c r="C153" s="47" t="s">
        <v>245</v>
      </c>
      <c r="D153" s="47">
        <v>36</v>
      </c>
      <c r="E153" s="11">
        <v>0</v>
      </c>
      <c r="F153" s="48">
        <f>IFERROR(ROUND(D153*E153,2),"ERRO")</f>
        <v>0</v>
      </c>
    </row>
    <row r="154" spans="1:6" ht="33.75" x14ac:dyDescent="0.25">
      <c r="A154" s="3"/>
      <c r="B154" s="47" t="s">
        <v>246</v>
      </c>
      <c r="C154" s="47" t="s">
        <v>245</v>
      </c>
      <c r="D154" s="47">
        <v>36</v>
      </c>
      <c r="E154" s="11">
        <v>0</v>
      </c>
      <c r="F154" s="48">
        <f t="shared" ref="F154:F155" si="6">IFERROR(ROUND(D154*E154,2),"ERRO")</f>
        <v>0</v>
      </c>
    </row>
    <row r="155" spans="1:6" ht="45" x14ac:dyDescent="0.25">
      <c r="A155" s="3"/>
      <c r="B155" s="47" t="s">
        <v>247</v>
      </c>
      <c r="C155" s="47" t="s">
        <v>245</v>
      </c>
      <c r="D155" s="47">
        <v>24</v>
      </c>
      <c r="E155" s="11">
        <v>0</v>
      </c>
      <c r="F155" s="48">
        <f t="shared" si="6"/>
        <v>0</v>
      </c>
    </row>
    <row r="156" spans="1:6" ht="22.5" x14ac:dyDescent="0.25">
      <c r="A156" s="3"/>
      <c r="B156" s="47" t="s">
        <v>119</v>
      </c>
      <c r="C156" s="47" t="s">
        <v>116</v>
      </c>
      <c r="D156" s="47" t="s">
        <v>116</v>
      </c>
      <c r="E156" s="52" t="s">
        <v>116</v>
      </c>
      <c r="F156" s="58">
        <v>0</v>
      </c>
    </row>
    <row r="157" spans="1:6" x14ac:dyDescent="0.25">
      <c r="A157" s="3"/>
      <c r="B157" s="43"/>
      <c r="C157" s="43"/>
      <c r="D157" s="43"/>
      <c r="E157" s="53"/>
      <c r="F157" s="53"/>
    </row>
    <row r="158" spans="1:6" ht="11.25" customHeight="1" x14ac:dyDescent="0.25">
      <c r="A158" s="80" t="s">
        <v>318</v>
      </c>
      <c r="B158" s="80"/>
      <c r="C158" s="80"/>
      <c r="D158" s="80"/>
      <c r="E158" s="80"/>
      <c r="F158" s="51">
        <f>IFERROR(ROUND(SUM(F160:F180),2),"ERRO")</f>
        <v>0</v>
      </c>
    </row>
    <row r="159" spans="1:6" ht="33.75" x14ac:dyDescent="0.25">
      <c r="A159" s="3"/>
      <c r="B159" s="38" t="s">
        <v>113</v>
      </c>
      <c r="C159" s="38" t="s">
        <v>114</v>
      </c>
      <c r="D159" s="38" t="s">
        <v>221</v>
      </c>
      <c r="E159" s="38" t="s">
        <v>118</v>
      </c>
      <c r="F159" s="38" t="s">
        <v>221</v>
      </c>
    </row>
    <row r="160" spans="1:6" ht="33.75" x14ac:dyDescent="0.25">
      <c r="A160" s="3"/>
      <c r="B160" s="47" t="s">
        <v>306</v>
      </c>
      <c r="C160" s="47" t="s">
        <v>307</v>
      </c>
      <c r="D160" s="47">
        <v>2</v>
      </c>
      <c r="E160" s="11">
        <v>0</v>
      </c>
      <c r="F160" s="48">
        <f>IFERROR(ROUND(D160*E160,2),"ERRO")</f>
        <v>0</v>
      </c>
    </row>
    <row r="161" spans="1:6" ht="45" x14ac:dyDescent="0.25">
      <c r="A161" s="3"/>
      <c r="B161" s="47" t="s">
        <v>303</v>
      </c>
      <c r="C161" s="47" t="s">
        <v>115</v>
      </c>
      <c r="D161" s="47">
        <v>1</v>
      </c>
      <c r="E161" s="11">
        <v>0</v>
      </c>
      <c r="F161" s="48">
        <f t="shared" ref="F161:F166" si="7">IFERROR(ROUND(D161*E161,2),"ERRO")</f>
        <v>0</v>
      </c>
    </row>
    <row r="162" spans="1:6" ht="33.75" x14ac:dyDescent="0.25">
      <c r="A162" s="3"/>
      <c r="B162" s="47" t="s">
        <v>308</v>
      </c>
      <c r="C162" s="47" t="s">
        <v>115</v>
      </c>
      <c r="D162" s="47">
        <v>1</v>
      </c>
      <c r="E162" s="11">
        <v>0</v>
      </c>
      <c r="F162" s="48">
        <f t="shared" si="7"/>
        <v>0</v>
      </c>
    </row>
    <row r="163" spans="1:6" ht="56.25" x14ac:dyDescent="0.25">
      <c r="A163" s="3"/>
      <c r="B163" s="47" t="s">
        <v>309</v>
      </c>
      <c r="C163" s="47" t="s">
        <v>115</v>
      </c>
      <c r="D163" s="47">
        <v>1</v>
      </c>
      <c r="E163" s="11">
        <v>0</v>
      </c>
      <c r="F163" s="48">
        <f t="shared" si="7"/>
        <v>0</v>
      </c>
    </row>
    <row r="164" spans="1:6" ht="22.5" x14ac:dyDescent="0.25">
      <c r="A164" s="3"/>
      <c r="B164" s="47" t="s">
        <v>299</v>
      </c>
      <c r="C164" s="47" t="s">
        <v>115</v>
      </c>
      <c r="D164" s="47">
        <v>1</v>
      </c>
      <c r="E164" s="11">
        <v>0</v>
      </c>
      <c r="F164" s="48">
        <f t="shared" si="7"/>
        <v>0</v>
      </c>
    </row>
    <row r="165" spans="1:6" ht="33.75" x14ac:dyDescent="0.25">
      <c r="A165" s="3"/>
      <c r="B165" s="47" t="s">
        <v>300</v>
      </c>
      <c r="C165" s="47" t="s">
        <v>115</v>
      </c>
      <c r="D165" s="47">
        <v>1</v>
      </c>
      <c r="E165" s="11">
        <v>0</v>
      </c>
      <c r="F165" s="48">
        <f t="shared" si="7"/>
        <v>0</v>
      </c>
    </row>
    <row r="166" spans="1:6" ht="22.5" x14ac:dyDescent="0.25">
      <c r="A166" s="3"/>
      <c r="B166" s="47" t="s">
        <v>310</v>
      </c>
      <c r="C166" s="47" t="s">
        <v>115</v>
      </c>
      <c r="D166" s="47">
        <v>1</v>
      </c>
      <c r="E166" s="11">
        <v>0</v>
      </c>
      <c r="F166" s="48">
        <f t="shared" si="7"/>
        <v>0</v>
      </c>
    </row>
    <row r="167" spans="1:6" ht="33.75" x14ac:dyDescent="0.25">
      <c r="A167" s="3"/>
      <c r="B167" s="47" t="s">
        <v>311</v>
      </c>
      <c r="C167" s="47" t="s">
        <v>115</v>
      </c>
      <c r="D167" s="47">
        <v>1</v>
      </c>
      <c r="E167" s="11">
        <v>0</v>
      </c>
      <c r="F167" s="48">
        <f t="shared" ref="F167:F179" si="8">IFERROR(ROUND(D167*E167,2),"ERRO")</f>
        <v>0</v>
      </c>
    </row>
    <row r="168" spans="1:6" ht="56.25" x14ac:dyDescent="0.25">
      <c r="A168" s="3"/>
      <c r="B168" s="47" t="s">
        <v>312</v>
      </c>
      <c r="C168" s="47" t="s">
        <v>115</v>
      </c>
      <c r="D168" s="47">
        <v>1</v>
      </c>
      <c r="E168" s="11">
        <v>0</v>
      </c>
      <c r="F168" s="48">
        <f t="shared" si="8"/>
        <v>0</v>
      </c>
    </row>
    <row r="169" spans="1:6" ht="22.5" x14ac:dyDescent="0.25">
      <c r="A169" s="3"/>
      <c r="B169" s="47" t="s">
        <v>288</v>
      </c>
      <c r="C169" s="47" t="s">
        <v>115</v>
      </c>
      <c r="D169" s="47">
        <v>1</v>
      </c>
      <c r="E169" s="11">
        <v>0</v>
      </c>
      <c r="F169" s="48">
        <f t="shared" si="8"/>
        <v>0</v>
      </c>
    </row>
    <row r="170" spans="1:6" ht="33.75" x14ac:dyDescent="0.25">
      <c r="A170" s="3"/>
      <c r="B170" s="47" t="s">
        <v>289</v>
      </c>
      <c r="C170" s="47" t="s">
        <v>115</v>
      </c>
      <c r="D170" s="47">
        <v>5</v>
      </c>
      <c r="E170" s="11">
        <v>0</v>
      </c>
      <c r="F170" s="48">
        <f t="shared" si="8"/>
        <v>0</v>
      </c>
    </row>
    <row r="171" spans="1:6" ht="22.5" x14ac:dyDescent="0.25">
      <c r="A171" s="3"/>
      <c r="B171" s="47" t="s">
        <v>290</v>
      </c>
      <c r="C171" s="47" t="s">
        <v>115</v>
      </c>
      <c r="D171" s="47">
        <v>1</v>
      </c>
      <c r="E171" s="11">
        <v>0</v>
      </c>
      <c r="F171" s="48">
        <f t="shared" si="8"/>
        <v>0</v>
      </c>
    </row>
    <row r="172" spans="1:6" ht="22.5" x14ac:dyDescent="0.25">
      <c r="A172" s="3"/>
      <c r="B172" s="47" t="s">
        <v>291</v>
      </c>
      <c r="C172" s="47" t="s">
        <v>115</v>
      </c>
      <c r="D172" s="47">
        <v>5</v>
      </c>
      <c r="E172" s="11">
        <v>0</v>
      </c>
      <c r="F172" s="48">
        <f t="shared" si="8"/>
        <v>0</v>
      </c>
    </row>
    <row r="173" spans="1:6" ht="33.75" x14ac:dyDescent="0.25">
      <c r="A173" s="3"/>
      <c r="B173" s="47" t="s">
        <v>292</v>
      </c>
      <c r="C173" s="47" t="s">
        <v>115</v>
      </c>
      <c r="D173" s="47">
        <v>1</v>
      </c>
      <c r="E173" s="11">
        <v>0</v>
      </c>
      <c r="F173" s="48">
        <f t="shared" si="8"/>
        <v>0</v>
      </c>
    </row>
    <row r="174" spans="1:6" ht="33.75" x14ac:dyDescent="0.25">
      <c r="A174" s="3"/>
      <c r="B174" s="47" t="s">
        <v>293</v>
      </c>
      <c r="C174" s="47" t="s">
        <v>115</v>
      </c>
      <c r="D174" s="47">
        <v>1</v>
      </c>
      <c r="E174" s="11">
        <v>0</v>
      </c>
      <c r="F174" s="48">
        <f t="shared" si="8"/>
        <v>0</v>
      </c>
    </row>
    <row r="175" spans="1:6" ht="22.5" x14ac:dyDescent="0.25">
      <c r="A175" s="3"/>
      <c r="B175" s="47" t="s">
        <v>294</v>
      </c>
      <c r="C175" s="47" t="s">
        <v>115</v>
      </c>
      <c r="D175" s="47">
        <v>1</v>
      </c>
      <c r="E175" s="11">
        <v>0</v>
      </c>
      <c r="F175" s="48">
        <f t="shared" si="8"/>
        <v>0</v>
      </c>
    </row>
    <row r="176" spans="1:6" x14ac:dyDescent="0.25">
      <c r="A176" s="3"/>
      <c r="B176" s="47" t="s">
        <v>295</v>
      </c>
      <c r="C176" s="47" t="s">
        <v>115</v>
      </c>
      <c r="D176" s="47">
        <v>1</v>
      </c>
      <c r="E176" s="11">
        <v>0</v>
      </c>
      <c r="F176" s="48">
        <f t="shared" si="8"/>
        <v>0</v>
      </c>
    </row>
    <row r="177" spans="1:6" ht="33.75" x14ac:dyDescent="0.25">
      <c r="A177" s="3"/>
      <c r="B177" s="47" t="s">
        <v>297</v>
      </c>
      <c r="C177" s="47" t="s">
        <v>115</v>
      </c>
      <c r="D177" s="47">
        <v>2</v>
      </c>
      <c r="E177" s="11">
        <v>0</v>
      </c>
      <c r="F177" s="48">
        <f t="shared" si="8"/>
        <v>0</v>
      </c>
    </row>
    <row r="178" spans="1:6" ht="22.5" x14ac:dyDescent="0.25">
      <c r="A178" s="3"/>
      <c r="B178" s="47" t="s">
        <v>260</v>
      </c>
      <c r="C178" s="47" t="s">
        <v>115</v>
      </c>
      <c r="D178" s="47">
        <v>1</v>
      </c>
      <c r="E178" s="11">
        <v>0</v>
      </c>
      <c r="F178" s="48">
        <f t="shared" si="8"/>
        <v>0</v>
      </c>
    </row>
    <row r="179" spans="1:6" x14ac:dyDescent="0.25">
      <c r="A179" s="3"/>
      <c r="B179" s="47" t="s">
        <v>296</v>
      </c>
      <c r="C179" s="47" t="s">
        <v>115</v>
      </c>
      <c r="D179" s="47">
        <v>5</v>
      </c>
      <c r="E179" s="11">
        <v>0</v>
      </c>
      <c r="F179" s="48">
        <f t="shared" si="8"/>
        <v>0</v>
      </c>
    </row>
    <row r="180" spans="1:6" ht="22.5" x14ac:dyDescent="0.25">
      <c r="A180" s="3"/>
      <c r="B180" s="47" t="s">
        <v>190</v>
      </c>
      <c r="C180" s="47" t="s">
        <v>116</v>
      </c>
      <c r="D180" s="47" t="s">
        <v>116</v>
      </c>
      <c r="E180" s="52" t="s">
        <v>116</v>
      </c>
      <c r="F180" s="58">
        <v>0</v>
      </c>
    </row>
    <row r="181" spans="1:6" x14ac:dyDescent="0.25">
      <c r="F181" s="53"/>
    </row>
    <row r="182" spans="1:6" x14ac:dyDescent="0.25">
      <c r="A182" s="81" t="s">
        <v>97</v>
      </c>
      <c r="B182" s="82"/>
      <c r="C182" s="82"/>
      <c r="D182" s="82"/>
      <c r="E182" s="82"/>
      <c r="F182" s="83"/>
    </row>
    <row r="183" spans="1:6" x14ac:dyDescent="0.25">
      <c r="A183" s="4">
        <v>5</v>
      </c>
      <c r="B183" s="81" t="s">
        <v>98</v>
      </c>
      <c r="C183" s="82"/>
      <c r="D183" s="83"/>
      <c r="E183" s="4" t="s">
        <v>23</v>
      </c>
      <c r="F183" s="4" t="s">
        <v>41</v>
      </c>
    </row>
    <row r="184" spans="1:6" x14ac:dyDescent="0.25">
      <c r="A184" s="2" t="s">
        <v>25</v>
      </c>
      <c r="B184" s="84" t="s">
        <v>99</v>
      </c>
      <c r="C184" s="85"/>
      <c r="D184" s="86"/>
      <c r="E184" s="54"/>
      <c r="F184" s="7">
        <f>IFERROR(ROUND(F130/'1'!$B$8,2),"ERRO")</f>
        <v>0</v>
      </c>
    </row>
    <row r="185" spans="1:6" x14ac:dyDescent="0.25">
      <c r="A185" s="2" t="s">
        <v>27</v>
      </c>
      <c r="B185" s="55" t="s">
        <v>335</v>
      </c>
      <c r="C185" s="56"/>
      <c r="D185" s="57"/>
      <c r="E185" s="54"/>
      <c r="F185" s="7">
        <f>IFERROR(ROUND(F142/'1'!$B$8,2),"ERRO")</f>
        <v>0</v>
      </c>
    </row>
    <row r="186" spans="1:6" x14ac:dyDescent="0.25">
      <c r="A186" s="2" t="s">
        <v>29</v>
      </c>
      <c r="B186" s="84" t="s">
        <v>100</v>
      </c>
      <c r="C186" s="85"/>
      <c r="D186" s="86"/>
      <c r="E186" s="54"/>
      <c r="F186" s="7" t="str">
        <f>IFERROR(ROUND((F151/SUM('1'!E17:E20))/'1'!$B$8,2),"ERRO")</f>
        <v>ERRO</v>
      </c>
    </row>
    <row r="187" spans="1:6" x14ac:dyDescent="0.25">
      <c r="A187" s="2" t="s">
        <v>31</v>
      </c>
      <c r="B187" s="84" t="s">
        <v>120</v>
      </c>
      <c r="C187" s="85"/>
      <c r="D187" s="86"/>
      <c r="E187" s="54"/>
      <c r="F187" s="7" t="str">
        <f>IFERROR(ROUND((F158/SUM('1'!E17:E20))*((1-0.2)/(12*5)),2),"ERRO")</f>
        <v>ERRO</v>
      </c>
    </row>
    <row r="188" spans="1:6" x14ac:dyDescent="0.25">
      <c r="A188" s="81" t="s">
        <v>36</v>
      </c>
      <c r="B188" s="82"/>
      <c r="C188" s="82"/>
      <c r="D188" s="82"/>
      <c r="E188" s="83"/>
      <c r="F188" s="27">
        <f>IFERROR(SUM(F184:F187),"ERRO")</f>
        <v>0</v>
      </c>
    </row>
    <row r="189" spans="1:6" ht="11.25" customHeight="1" x14ac:dyDescent="0.25">
      <c r="A189" s="105" t="s">
        <v>180</v>
      </c>
      <c r="B189" s="105"/>
      <c r="C189" s="105"/>
      <c r="D189" s="105"/>
      <c r="E189" s="105"/>
      <c r="F189" s="105"/>
    </row>
    <row r="190" spans="1:6" x14ac:dyDescent="0.25">
      <c r="A190" s="3"/>
    </row>
    <row r="191" spans="1:6" ht="11.25" customHeight="1" x14ac:dyDescent="0.25">
      <c r="A191" s="75" t="s">
        <v>101</v>
      </c>
      <c r="B191" s="75"/>
      <c r="C191" s="75"/>
      <c r="D191" s="75"/>
      <c r="E191" s="75"/>
      <c r="F191" s="75"/>
    </row>
    <row r="192" spans="1:6" x14ac:dyDescent="0.25">
      <c r="A192" s="3"/>
      <c r="B192" s="3"/>
      <c r="C192" s="3"/>
      <c r="D192" s="3"/>
      <c r="E192" s="3"/>
      <c r="F192" s="3"/>
    </row>
    <row r="193" spans="1:6" ht="11.25" customHeight="1" x14ac:dyDescent="0.25">
      <c r="A193" s="81" t="s">
        <v>101</v>
      </c>
      <c r="B193" s="82"/>
      <c r="C193" s="82"/>
      <c r="D193" s="82"/>
      <c r="E193" s="82"/>
      <c r="F193" s="83"/>
    </row>
    <row r="194" spans="1:6" x14ac:dyDescent="0.25">
      <c r="A194" s="4">
        <v>6</v>
      </c>
      <c r="B194" s="81" t="s">
        <v>102</v>
      </c>
      <c r="C194" s="82"/>
      <c r="D194" s="83"/>
      <c r="E194" s="4" t="s">
        <v>23</v>
      </c>
      <c r="F194" s="4" t="s">
        <v>41</v>
      </c>
    </row>
    <row r="195" spans="1:6" x14ac:dyDescent="0.25">
      <c r="A195" s="2" t="s">
        <v>25</v>
      </c>
      <c r="B195" s="84" t="s">
        <v>103</v>
      </c>
      <c r="C195" s="85"/>
      <c r="D195" s="86"/>
      <c r="E195" s="9">
        <v>0</v>
      </c>
      <c r="F195" s="7">
        <f>IFERROR(ROUND(($F$31+$F$90+$F$102+$F$126+$F$188-$F$77)*E195,2),"ERRO")</f>
        <v>0</v>
      </c>
    </row>
    <row r="196" spans="1:6" x14ac:dyDescent="0.25">
      <c r="A196" s="2" t="s">
        <v>27</v>
      </c>
      <c r="B196" s="84" t="s">
        <v>104</v>
      </c>
      <c r="C196" s="85"/>
      <c r="D196" s="86"/>
      <c r="E196" s="9">
        <v>0</v>
      </c>
      <c r="F196" s="7">
        <f>IFERROR(ROUND((($F$31+$F$90+$F$102+$F$126+$F$188+$F$195+$F$199-$F$77)/(1-($E$196+$E$197+$E$198)))*E196,2),"ERRO")</f>
        <v>0</v>
      </c>
    </row>
    <row r="197" spans="1:6" x14ac:dyDescent="0.25">
      <c r="A197" s="2" t="s">
        <v>29</v>
      </c>
      <c r="B197" s="84" t="s">
        <v>105</v>
      </c>
      <c r="C197" s="85"/>
      <c r="D197" s="86"/>
      <c r="E197" s="9">
        <v>0</v>
      </c>
      <c r="F197" s="7">
        <f>IFERROR(ROUND((($F$31+$F$90+$F$102+$F$126+$F$188+$F$195+$F$199-$F$77)/(1-($E$196+$E$197+$E$198)))*E197,2),"ERRO")</f>
        <v>0</v>
      </c>
    </row>
    <row r="198" spans="1:6" x14ac:dyDescent="0.25">
      <c r="A198" s="2" t="s">
        <v>31</v>
      </c>
      <c r="B198" s="84" t="s">
        <v>106</v>
      </c>
      <c r="C198" s="85"/>
      <c r="D198" s="86"/>
      <c r="E198" s="9">
        <v>0</v>
      </c>
      <c r="F198" s="7">
        <f>IFERROR(ROUND((($F$31+$F$90+$F$102+$F$126+$F$188+$F$195+$F$199-$F$77)/(1-($E$196+$E$197+$E$198)))*E198,2),"ERRO")</f>
        <v>0</v>
      </c>
    </row>
    <row r="199" spans="1:6" x14ac:dyDescent="0.25">
      <c r="A199" s="2" t="s">
        <v>33</v>
      </c>
      <c r="B199" s="84" t="s">
        <v>107</v>
      </c>
      <c r="C199" s="85"/>
      <c r="D199" s="86"/>
      <c r="E199" s="9">
        <v>0</v>
      </c>
      <c r="F199" s="7">
        <f>IFERROR(ROUND(($F$31+$F$90+$F$102+$F$126+$F$188+$F$195-$F$77)*E199,2),"ERRO")</f>
        <v>0</v>
      </c>
    </row>
    <row r="200" spans="1:6" ht="11.25" customHeight="1" x14ac:dyDescent="0.25">
      <c r="A200" s="81" t="s">
        <v>36</v>
      </c>
      <c r="B200" s="82"/>
      <c r="C200" s="82"/>
      <c r="D200" s="82"/>
      <c r="E200" s="83"/>
      <c r="F200" s="27">
        <f>IFERROR(SUM(F195:F199),"ERRO")</f>
        <v>0</v>
      </c>
    </row>
    <row r="201" spans="1:6" ht="11.25" customHeight="1" x14ac:dyDescent="0.25">
      <c r="A201" s="105" t="s">
        <v>181</v>
      </c>
      <c r="B201" s="105"/>
      <c r="C201" s="105"/>
      <c r="D201" s="105"/>
      <c r="E201" s="105"/>
      <c r="F201" s="105"/>
    </row>
    <row r="202" spans="1:6" ht="11.25" customHeight="1" x14ac:dyDescent="0.25">
      <c r="A202" s="75" t="s">
        <v>182</v>
      </c>
      <c r="B202" s="75"/>
      <c r="C202" s="75"/>
      <c r="D202" s="75"/>
      <c r="E202" s="75"/>
      <c r="F202" s="75"/>
    </row>
    <row r="203" spans="1:6" x14ac:dyDescent="0.25">
      <c r="A203" s="3"/>
      <c r="B203" s="3"/>
      <c r="C203" s="3"/>
      <c r="D203" s="3"/>
      <c r="E203" s="3"/>
      <c r="F203" s="3"/>
    </row>
    <row r="204" spans="1:6" ht="11.25" customHeight="1" x14ac:dyDescent="0.25">
      <c r="A204" s="75" t="s">
        <v>108</v>
      </c>
      <c r="B204" s="75"/>
      <c r="C204" s="75"/>
      <c r="D204" s="75"/>
      <c r="E204" s="75"/>
      <c r="F204" s="75"/>
    </row>
    <row r="205" spans="1:6" x14ac:dyDescent="0.25">
      <c r="A205" s="3"/>
    </row>
    <row r="206" spans="1:6" ht="11.25" customHeight="1" x14ac:dyDescent="0.25">
      <c r="A206" s="81" t="s">
        <v>109</v>
      </c>
      <c r="B206" s="82"/>
      <c r="C206" s="82"/>
      <c r="D206" s="82"/>
      <c r="E206" s="83"/>
      <c r="F206" s="4" t="s">
        <v>41</v>
      </c>
    </row>
    <row r="207" spans="1:6" x14ac:dyDescent="0.25">
      <c r="A207" s="2" t="s">
        <v>25</v>
      </c>
      <c r="B207" s="84" t="s">
        <v>21</v>
      </c>
      <c r="C207" s="85"/>
      <c r="D207" s="85"/>
      <c r="E207" s="86"/>
      <c r="F207" s="7">
        <f>F31</f>
        <v>0</v>
      </c>
    </row>
    <row r="208" spans="1:6" x14ac:dyDescent="0.25">
      <c r="A208" s="2" t="s">
        <v>27</v>
      </c>
      <c r="B208" s="84" t="s">
        <v>37</v>
      </c>
      <c r="C208" s="85"/>
      <c r="D208" s="85"/>
      <c r="E208" s="86"/>
      <c r="F208" s="7">
        <f>F90</f>
        <v>0</v>
      </c>
    </row>
    <row r="209" spans="1:6" x14ac:dyDescent="0.25">
      <c r="A209" s="2" t="s">
        <v>29</v>
      </c>
      <c r="B209" s="84" t="s">
        <v>77</v>
      </c>
      <c r="C209" s="85"/>
      <c r="D209" s="85"/>
      <c r="E209" s="86"/>
      <c r="F209" s="7">
        <f>F102</f>
        <v>0</v>
      </c>
    </row>
    <row r="210" spans="1:6" x14ac:dyDescent="0.25">
      <c r="A210" s="2" t="s">
        <v>31</v>
      </c>
      <c r="B210" s="84" t="s">
        <v>84</v>
      </c>
      <c r="C210" s="85"/>
      <c r="D210" s="85"/>
      <c r="E210" s="86"/>
      <c r="F210" s="7">
        <f>F126</f>
        <v>0</v>
      </c>
    </row>
    <row r="211" spans="1:6" x14ac:dyDescent="0.25">
      <c r="A211" s="2" t="s">
        <v>33</v>
      </c>
      <c r="B211" s="84" t="s">
        <v>97</v>
      </c>
      <c r="C211" s="85"/>
      <c r="D211" s="85"/>
      <c r="E211" s="86"/>
      <c r="F211" s="7">
        <f>F188</f>
        <v>0</v>
      </c>
    </row>
    <row r="212" spans="1:6" ht="11.25" customHeight="1" x14ac:dyDescent="0.25">
      <c r="A212" s="81" t="s">
        <v>110</v>
      </c>
      <c r="B212" s="82"/>
      <c r="C212" s="82"/>
      <c r="D212" s="82"/>
      <c r="E212" s="83"/>
      <c r="F212" s="27">
        <f>IFERROR(SUM(F207:F211),"ERRO")</f>
        <v>0</v>
      </c>
    </row>
    <row r="213" spans="1:6" x14ac:dyDescent="0.25">
      <c r="A213" s="2" t="s">
        <v>53</v>
      </c>
      <c r="B213" s="84" t="s">
        <v>101</v>
      </c>
      <c r="C213" s="85"/>
      <c r="D213" s="85"/>
      <c r="E213" s="86"/>
      <c r="F213" s="7">
        <f>F200</f>
        <v>0</v>
      </c>
    </row>
    <row r="214" spans="1:6" ht="11.25" customHeight="1" x14ac:dyDescent="0.25">
      <c r="A214" s="81" t="s">
        <v>111</v>
      </c>
      <c r="B214" s="82"/>
      <c r="C214" s="82"/>
      <c r="D214" s="82"/>
      <c r="E214" s="83"/>
      <c r="F214" s="10">
        <f>IFERROR(SUM(F212:F213),"ERRO")</f>
        <v>0</v>
      </c>
    </row>
  </sheetData>
  <sheetProtection algorithmName="SHA-512" hashValue="TJvvzrJ1CcUTnHIVcx/U/droB9syuHFUItpw+AD3/7y2B5H7YLX4EAaO7nq0b0vuI81xRPBl7fKgdpmJhuBzMA==" saltValue="rFZ3WlEWgZVXoUMgGHsYfA==" spinCount="100000" sheet="1" objects="1" scenarios="1"/>
  <mergeCells count="139">
    <mergeCell ref="A1:F1"/>
    <mergeCell ref="A3:F3"/>
    <mergeCell ref="A4:F4"/>
    <mergeCell ref="A7:F7"/>
    <mergeCell ref="C8:F8"/>
    <mergeCell ref="C9:F9"/>
    <mergeCell ref="C10:F10"/>
    <mergeCell ref="C11:F11"/>
    <mergeCell ref="A19:E19"/>
    <mergeCell ref="C12:F12"/>
    <mergeCell ref="A20:E20"/>
    <mergeCell ref="A21:E21"/>
    <mergeCell ref="A23:F23"/>
    <mergeCell ref="B24:D24"/>
    <mergeCell ref="B25:D25"/>
    <mergeCell ref="A13:F13"/>
    <mergeCell ref="A14:F14"/>
    <mergeCell ref="A16:F16"/>
    <mergeCell ref="A18:E18"/>
    <mergeCell ref="A32:F32"/>
    <mergeCell ref="A34:F34"/>
    <mergeCell ref="A36:F36"/>
    <mergeCell ref="B38:D38"/>
    <mergeCell ref="B39:D39"/>
    <mergeCell ref="B40:D40"/>
    <mergeCell ref="B26:D26"/>
    <mergeCell ref="B27:D27"/>
    <mergeCell ref="B28:D28"/>
    <mergeCell ref="B29:D29"/>
    <mergeCell ref="B30:D30"/>
    <mergeCell ref="A31:E31"/>
    <mergeCell ref="B48:D48"/>
    <mergeCell ref="B49:D49"/>
    <mergeCell ref="B50:D50"/>
    <mergeCell ref="B51:D51"/>
    <mergeCell ref="B52:D52"/>
    <mergeCell ref="B53:D53"/>
    <mergeCell ref="A41:E41"/>
    <mergeCell ref="A42:F42"/>
    <mergeCell ref="A43:F43"/>
    <mergeCell ref="A44:F44"/>
    <mergeCell ref="A45:F45"/>
    <mergeCell ref="A47:F47"/>
    <mergeCell ref="A60:F60"/>
    <mergeCell ref="A61:F61"/>
    <mergeCell ref="A63:E63"/>
    <mergeCell ref="A64:E64"/>
    <mergeCell ref="A65:E65"/>
    <mergeCell ref="A66:E66"/>
    <mergeCell ref="B54:D54"/>
    <mergeCell ref="B55:D55"/>
    <mergeCell ref="A56:D56"/>
    <mergeCell ref="B57:D57"/>
    <mergeCell ref="A58:D58"/>
    <mergeCell ref="A59:F59"/>
    <mergeCell ref="B74:D74"/>
    <mergeCell ref="B75:D75"/>
    <mergeCell ref="B76:D76"/>
    <mergeCell ref="B78:D78"/>
    <mergeCell ref="A79:D79"/>
    <mergeCell ref="A80:F80"/>
    <mergeCell ref="A67:E67"/>
    <mergeCell ref="A68:E68"/>
    <mergeCell ref="A70:F70"/>
    <mergeCell ref="B71:D71"/>
    <mergeCell ref="B72:D72"/>
    <mergeCell ref="B73:D73"/>
    <mergeCell ref="B88:E88"/>
    <mergeCell ref="B89:E89"/>
    <mergeCell ref="A90:E90"/>
    <mergeCell ref="A92:F92"/>
    <mergeCell ref="A94:F94"/>
    <mergeCell ref="B95:D95"/>
    <mergeCell ref="A81:F81"/>
    <mergeCell ref="A82:F82"/>
    <mergeCell ref="A83:F83"/>
    <mergeCell ref="A85:F85"/>
    <mergeCell ref="B86:E86"/>
    <mergeCell ref="B87:E87"/>
    <mergeCell ref="A102:E102"/>
    <mergeCell ref="A104:F104"/>
    <mergeCell ref="A105:F105"/>
    <mergeCell ref="A107:F107"/>
    <mergeCell ref="B108:D108"/>
    <mergeCell ref="B109:D109"/>
    <mergeCell ref="B96:D96"/>
    <mergeCell ref="B97:D97"/>
    <mergeCell ref="B98:D98"/>
    <mergeCell ref="B99:D99"/>
    <mergeCell ref="B100:D100"/>
    <mergeCell ref="B101:D101"/>
    <mergeCell ref="A117:F117"/>
    <mergeCell ref="B118:D118"/>
    <mergeCell ref="B119:D119"/>
    <mergeCell ref="A120:E120"/>
    <mergeCell ref="A122:F122"/>
    <mergeCell ref="B123:E123"/>
    <mergeCell ref="B110:D110"/>
    <mergeCell ref="B111:D111"/>
    <mergeCell ref="B112:D112"/>
    <mergeCell ref="B113:D113"/>
    <mergeCell ref="B114:D114"/>
    <mergeCell ref="A115:E115"/>
    <mergeCell ref="A182:F182"/>
    <mergeCell ref="B183:D183"/>
    <mergeCell ref="B184:D184"/>
    <mergeCell ref="B186:D186"/>
    <mergeCell ref="B124:E124"/>
    <mergeCell ref="B125:E125"/>
    <mergeCell ref="A126:E126"/>
    <mergeCell ref="A128:F128"/>
    <mergeCell ref="A130:E130"/>
    <mergeCell ref="A151:E151"/>
    <mergeCell ref="A158:E158"/>
    <mergeCell ref="A142:E142"/>
    <mergeCell ref="B195:D195"/>
    <mergeCell ref="B196:D196"/>
    <mergeCell ref="B197:D197"/>
    <mergeCell ref="B198:D198"/>
    <mergeCell ref="B199:D199"/>
    <mergeCell ref="A200:E200"/>
    <mergeCell ref="B187:D187"/>
    <mergeCell ref="A188:E188"/>
    <mergeCell ref="A189:F189"/>
    <mergeCell ref="A191:F191"/>
    <mergeCell ref="A193:F193"/>
    <mergeCell ref="B194:D194"/>
    <mergeCell ref="B209:E209"/>
    <mergeCell ref="B210:E210"/>
    <mergeCell ref="B211:E211"/>
    <mergeCell ref="A212:E212"/>
    <mergeCell ref="B213:E213"/>
    <mergeCell ref="A214:E214"/>
    <mergeCell ref="A201:F201"/>
    <mergeCell ref="A202:F202"/>
    <mergeCell ref="A204:F204"/>
    <mergeCell ref="A206:E206"/>
    <mergeCell ref="B207:E207"/>
    <mergeCell ref="B208:E208"/>
  </mergeCells>
  <dataValidations count="2">
    <dataValidation type="decimal" allowBlank="1" showInputMessage="1" showErrorMessage="1" error="Inserir decimal entre 0,00 e 999999999,99." sqref="F180 E38:E40 E153:E155 E109:E114 C10:F10 F25 E26:E29 F30 E96:E101 E144:E148 E57 F63:F68 F74:F78 F156 E119 E195:E199 F18:F21 E49:E55 E132:E139 F140 F149 E160:E179" xr:uid="{4417299D-4438-46E6-818C-95C5FEEDCAE2}">
      <formula1>0</formula1>
      <formula2>999999999.99</formula2>
    </dataValidation>
    <dataValidation type="date" allowBlank="1" showInputMessage="1" showErrorMessage="1" error="Inserir data no formato dd/mm/aaaa." sqref="C12:F12" xr:uid="{C2116E46-4514-49CF-B8B1-870DC3229EB8}">
      <formula1>36526</formula1>
      <formula2>72686</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59F9B-E4B9-4A9E-987C-9ED406FFE91B}">
  <sheetPr>
    <pageSetUpPr fitToPage="1"/>
  </sheetPr>
  <dimension ref="A1:F191"/>
  <sheetViews>
    <sheetView showGridLines="0" zoomScaleNormal="100" zoomScaleSheetLayoutView="100" workbookViewId="0">
      <selection sqref="A1:F1"/>
    </sheetView>
  </sheetViews>
  <sheetFormatPr defaultRowHeight="11.25" x14ac:dyDescent="0.25"/>
  <cols>
    <col min="1" max="1" width="4.28515625" style="1" bestFit="1" customWidth="1"/>
    <col min="2" max="2" width="80.7109375" style="1" customWidth="1"/>
    <col min="3" max="4" width="20.7109375" style="1" customWidth="1"/>
    <col min="5" max="5" width="20.7109375" style="1" bestFit="1" customWidth="1"/>
    <col min="6" max="6" width="20.7109375" style="1" customWidth="1"/>
    <col min="7" max="16384" width="9.140625" style="1"/>
  </cols>
  <sheetData>
    <row r="1" spans="1:6" ht="11.25" customHeight="1" x14ac:dyDescent="0.25">
      <c r="A1" s="75" t="s">
        <v>9</v>
      </c>
      <c r="B1" s="75"/>
      <c r="C1" s="75"/>
      <c r="D1" s="75"/>
      <c r="E1" s="75"/>
      <c r="F1" s="75"/>
    </row>
    <row r="2" spans="1:6" x14ac:dyDescent="0.25">
      <c r="A2" s="3"/>
      <c r="B2" s="3"/>
      <c r="C2" s="3"/>
      <c r="D2" s="3"/>
      <c r="E2" s="3"/>
      <c r="F2" s="3"/>
    </row>
    <row r="3" spans="1:6" ht="11.25" customHeight="1" x14ac:dyDescent="0.25">
      <c r="A3" s="75" t="s">
        <v>10</v>
      </c>
      <c r="B3" s="75"/>
      <c r="C3" s="75"/>
      <c r="D3" s="75"/>
      <c r="E3" s="75"/>
      <c r="F3" s="75"/>
    </row>
    <row r="4" spans="1:6" ht="11.25" customHeight="1" x14ac:dyDescent="0.25">
      <c r="A4" s="87" t="s">
        <v>11</v>
      </c>
      <c r="B4" s="87"/>
      <c r="C4" s="87"/>
      <c r="D4" s="87"/>
      <c r="E4" s="87"/>
      <c r="F4" s="87"/>
    </row>
    <row r="6" spans="1:6" x14ac:dyDescent="0.25">
      <c r="A6" s="3"/>
      <c r="B6" s="3"/>
      <c r="C6" s="3"/>
      <c r="D6" s="3"/>
      <c r="E6" s="3"/>
      <c r="F6" s="3"/>
    </row>
    <row r="7" spans="1:6" x14ac:dyDescent="0.25">
      <c r="A7" s="91" t="s">
        <v>12</v>
      </c>
      <c r="B7" s="92"/>
      <c r="C7" s="92"/>
      <c r="D7" s="92"/>
      <c r="E7" s="92"/>
      <c r="F7" s="93"/>
    </row>
    <row r="8" spans="1:6" x14ac:dyDescent="0.25">
      <c r="A8" s="2">
        <v>1</v>
      </c>
      <c r="B8" s="59" t="s">
        <v>13</v>
      </c>
      <c r="C8" s="100" t="s">
        <v>334</v>
      </c>
      <c r="D8" s="100"/>
      <c r="E8" s="100"/>
      <c r="F8" s="101"/>
    </row>
    <row r="9" spans="1:6" x14ac:dyDescent="0.25">
      <c r="A9" s="2">
        <v>2</v>
      </c>
      <c r="B9" s="59" t="s">
        <v>14</v>
      </c>
      <c r="C9" s="100" t="s">
        <v>124</v>
      </c>
      <c r="D9" s="100"/>
      <c r="E9" s="100"/>
      <c r="F9" s="101"/>
    </row>
    <row r="10" spans="1:6" x14ac:dyDescent="0.25">
      <c r="A10" s="2">
        <v>3</v>
      </c>
      <c r="B10" s="59" t="s">
        <v>15</v>
      </c>
      <c r="C10" s="94"/>
      <c r="D10" s="94"/>
      <c r="E10" s="94"/>
      <c r="F10" s="95"/>
    </row>
    <row r="11" spans="1:6" x14ac:dyDescent="0.25">
      <c r="A11" s="2">
        <v>4</v>
      </c>
      <c r="B11" s="59" t="s">
        <v>16</v>
      </c>
      <c r="C11" s="96"/>
      <c r="D11" s="96"/>
      <c r="E11" s="96"/>
      <c r="F11" s="97"/>
    </row>
    <row r="12" spans="1:6" x14ac:dyDescent="0.25">
      <c r="A12" s="2">
        <v>5</v>
      </c>
      <c r="B12" s="59" t="s">
        <v>17</v>
      </c>
      <c r="C12" s="98"/>
      <c r="D12" s="98"/>
      <c r="E12" s="98"/>
      <c r="F12" s="99"/>
    </row>
    <row r="13" spans="1:6" ht="11.25" customHeight="1" x14ac:dyDescent="0.25">
      <c r="A13" s="106" t="s">
        <v>166</v>
      </c>
      <c r="B13" s="106"/>
      <c r="C13" s="106"/>
      <c r="D13" s="106"/>
      <c r="E13" s="106"/>
      <c r="F13" s="106"/>
    </row>
    <row r="14" spans="1:6" ht="11.25" customHeight="1" x14ac:dyDescent="0.25">
      <c r="A14" s="87" t="s">
        <v>167</v>
      </c>
      <c r="B14" s="87"/>
      <c r="C14" s="87"/>
      <c r="D14" s="87"/>
      <c r="E14" s="87"/>
      <c r="F14" s="87"/>
    </row>
    <row r="16" spans="1:6" ht="11.25" customHeight="1" x14ac:dyDescent="0.25">
      <c r="A16" s="75" t="s">
        <v>21</v>
      </c>
      <c r="B16" s="75"/>
      <c r="C16" s="75"/>
      <c r="D16" s="75"/>
      <c r="E16" s="75"/>
      <c r="F16" s="75"/>
    </row>
    <row r="17" spans="1:6" x14ac:dyDescent="0.25">
      <c r="A17" s="3"/>
      <c r="B17" s="3"/>
      <c r="C17" s="3"/>
      <c r="D17" s="3"/>
      <c r="E17" s="3"/>
    </row>
    <row r="18" spans="1:6" ht="11.25" customHeight="1" x14ac:dyDescent="0.25">
      <c r="A18" s="80" t="s">
        <v>18</v>
      </c>
      <c r="B18" s="80"/>
      <c r="C18" s="80"/>
      <c r="D18" s="80"/>
      <c r="E18" s="80"/>
      <c r="F18" s="17">
        <v>0</v>
      </c>
    </row>
    <row r="19" spans="1:6" ht="11.25" customHeight="1" x14ac:dyDescent="0.25">
      <c r="A19" s="88" t="s">
        <v>112</v>
      </c>
      <c r="B19" s="88"/>
      <c r="C19" s="88"/>
      <c r="D19" s="88"/>
      <c r="E19" s="88"/>
      <c r="F19" s="18">
        <v>0</v>
      </c>
    </row>
    <row r="20" spans="1:6" ht="11.25" customHeight="1" x14ac:dyDescent="0.25">
      <c r="A20" s="88" t="s">
        <v>19</v>
      </c>
      <c r="B20" s="88"/>
      <c r="C20" s="88"/>
      <c r="D20" s="88"/>
      <c r="E20" s="88"/>
      <c r="F20" s="14">
        <v>0</v>
      </c>
    </row>
    <row r="21" spans="1:6" ht="11.25" customHeight="1" x14ac:dyDescent="0.25">
      <c r="A21" s="88" t="s">
        <v>20</v>
      </c>
      <c r="B21" s="88"/>
      <c r="C21" s="88"/>
      <c r="D21" s="88"/>
      <c r="E21" s="88"/>
      <c r="F21" s="19">
        <v>0</v>
      </c>
    </row>
    <row r="22" spans="1:6" x14ac:dyDescent="0.25">
      <c r="A22" s="3"/>
      <c r="B22" s="3"/>
      <c r="C22" s="3"/>
      <c r="D22" s="3"/>
      <c r="E22" s="3"/>
    </row>
    <row r="23" spans="1:6" ht="11.25" customHeight="1" x14ac:dyDescent="0.25">
      <c r="A23" s="81" t="s">
        <v>21</v>
      </c>
      <c r="B23" s="82"/>
      <c r="C23" s="82"/>
      <c r="D23" s="82"/>
      <c r="E23" s="82"/>
      <c r="F23" s="83"/>
    </row>
    <row r="24" spans="1:6" x14ac:dyDescent="0.25">
      <c r="A24" s="4">
        <v>1</v>
      </c>
      <c r="B24" s="84" t="s">
        <v>22</v>
      </c>
      <c r="C24" s="85"/>
      <c r="D24" s="86"/>
      <c r="E24" s="4" t="s">
        <v>23</v>
      </c>
      <c r="F24" s="4" t="s">
        <v>24</v>
      </c>
    </row>
    <row r="25" spans="1:6" x14ac:dyDescent="0.25">
      <c r="A25" s="2" t="s">
        <v>25</v>
      </c>
      <c r="B25" s="84" t="s">
        <v>26</v>
      </c>
      <c r="C25" s="85"/>
      <c r="D25" s="86"/>
      <c r="E25" s="2"/>
      <c r="F25" s="5">
        <v>0</v>
      </c>
    </row>
    <row r="26" spans="1:6" x14ac:dyDescent="0.25">
      <c r="A26" s="2" t="s">
        <v>27</v>
      </c>
      <c r="B26" s="84" t="s">
        <v>28</v>
      </c>
      <c r="C26" s="85"/>
      <c r="D26" s="86"/>
      <c r="E26" s="6">
        <v>0</v>
      </c>
      <c r="F26" s="7">
        <f>IFERROR(ROUND(F25*E26,2),"ERRO")</f>
        <v>0</v>
      </c>
    </row>
    <row r="27" spans="1:6" x14ac:dyDescent="0.25">
      <c r="A27" s="2" t="s">
        <v>29</v>
      </c>
      <c r="B27" s="84" t="s">
        <v>30</v>
      </c>
      <c r="C27" s="85"/>
      <c r="D27" s="86"/>
      <c r="E27" s="6">
        <v>0</v>
      </c>
      <c r="F27" s="7">
        <f>IFERROR(ROUND(F18*E27,2),"ERRO")</f>
        <v>0</v>
      </c>
    </row>
    <row r="28" spans="1:6" x14ac:dyDescent="0.25">
      <c r="A28" s="2" t="s">
        <v>31</v>
      </c>
      <c r="B28" s="84" t="s">
        <v>32</v>
      </c>
      <c r="C28" s="85"/>
      <c r="D28" s="86"/>
      <c r="E28" s="6">
        <v>0</v>
      </c>
      <c r="F28" s="7" t="str">
        <f>IFERROR(ROUND((F25+F26)*(F20/F19)*E28,2),"ERRO")</f>
        <v>ERRO</v>
      </c>
    </row>
    <row r="29" spans="1:6" x14ac:dyDescent="0.25">
      <c r="A29" s="2" t="s">
        <v>33</v>
      </c>
      <c r="B29" s="84" t="s">
        <v>34</v>
      </c>
      <c r="C29" s="85"/>
      <c r="D29" s="86"/>
      <c r="E29" s="6">
        <v>0</v>
      </c>
      <c r="F29" s="7" t="str">
        <f>IFERROR(ROUND((F25+F26)*((((60/F21)*F20)-F20))/F19*(1+E29),2),"ERRO")</f>
        <v>ERRO</v>
      </c>
    </row>
    <row r="30" spans="1:6" x14ac:dyDescent="0.25">
      <c r="A30" s="2" t="s">
        <v>35</v>
      </c>
      <c r="B30" s="102" t="s">
        <v>168</v>
      </c>
      <c r="C30" s="103"/>
      <c r="D30" s="104"/>
      <c r="E30" s="2"/>
      <c r="F30" s="5">
        <v>0</v>
      </c>
    </row>
    <row r="31" spans="1:6" x14ac:dyDescent="0.25">
      <c r="A31" s="81" t="s">
        <v>36</v>
      </c>
      <c r="B31" s="82"/>
      <c r="C31" s="82"/>
      <c r="D31" s="82"/>
      <c r="E31" s="83"/>
      <c r="F31" s="27">
        <f>IFERROR(SUM(F25:F30),"ERRO")</f>
        <v>0</v>
      </c>
    </row>
    <row r="32" spans="1:6" ht="11.25" customHeight="1" x14ac:dyDescent="0.25">
      <c r="A32" s="105" t="s">
        <v>169</v>
      </c>
      <c r="B32" s="105"/>
      <c r="C32" s="105"/>
      <c r="D32" s="105"/>
      <c r="E32" s="105"/>
      <c r="F32" s="105"/>
    </row>
    <row r="33" spans="1:6" x14ac:dyDescent="0.25">
      <c r="A33" s="3"/>
      <c r="B33" s="3"/>
      <c r="C33" s="3"/>
      <c r="D33" s="3"/>
      <c r="E33" s="3"/>
    </row>
    <row r="34" spans="1:6" ht="11.25" customHeight="1" x14ac:dyDescent="0.25">
      <c r="A34" s="75" t="s">
        <v>37</v>
      </c>
      <c r="B34" s="75"/>
      <c r="C34" s="75"/>
      <c r="D34" s="75"/>
      <c r="E34" s="75"/>
      <c r="F34" s="75"/>
    </row>
    <row r="35" spans="1:6" x14ac:dyDescent="0.25">
      <c r="A35" s="3"/>
      <c r="B35" s="3"/>
      <c r="C35" s="3"/>
      <c r="D35" s="3"/>
      <c r="E35" s="3"/>
      <c r="F35" s="3"/>
    </row>
    <row r="36" spans="1:6" ht="11.25" customHeight="1" x14ac:dyDescent="0.25">
      <c r="A36" s="81" t="s">
        <v>38</v>
      </c>
      <c r="B36" s="82"/>
      <c r="C36" s="82"/>
      <c r="D36" s="82"/>
      <c r="E36" s="82"/>
      <c r="F36" s="83"/>
    </row>
    <row r="37" spans="1:6" x14ac:dyDescent="0.25">
      <c r="A37" s="4" t="s">
        <v>39</v>
      </c>
      <c r="B37" s="39" t="s">
        <v>40</v>
      </c>
      <c r="C37" s="40"/>
      <c r="D37" s="41"/>
      <c r="E37" s="4" t="s">
        <v>23</v>
      </c>
      <c r="F37" s="4" t="s">
        <v>41</v>
      </c>
    </row>
    <row r="38" spans="1:6" x14ac:dyDescent="0.25">
      <c r="A38" s="2" t="s">
        <v>25</v>
      </c>
      <c r="B38" s="84" t="s">
        <v>42</v>
      </c>
      <c r="C38" s="85"/>
      <c r="D38" s="86"/>
      <c r="E38" s="6">
        <v>8.3299999999999999E-2</v>
      </c>
      <c r="F38" s="7">
        <f>IFERROR(ROUND(F31*E38,2),"ERRO")</f>
        <v>0</v>
      </c>
    </row>
    <row r="39" spans="1:6" x14ac:dyDescent="0.25">
      <c r="A39" s="2" t="s">
        <v>27</v>
      </c>
      <c r="B39" s="84" t="s">
        <v>43</v>
      </c>
      <c r="C39" s="85"/>
      <c r="D39" s="86"/>
      <c r="E39" s="6">
        <v>8.3299999999999999E-2</v>
      </c>
      <c r="F39" s="7">
        <f>IFERROR(ROUND(F31*E39,2),"ERRO")</f>
        <v>0</v>
      </c>
    </row>
    <row r="40" spans="1:6" x14ac:dyDescent="0.25">
      <c r="A40" s="2" t="s">
        <v>29</v>
      </c>
      <c r="B40" s="84" t="s">
        <v>44</v>
      </c>
      <c r="C40" s="85"/>
      <c r="D40" s="86"/>
      <c r="E40" s="6">
        <v>2.7799999999999998E-2</v>
      </c>
      <c r="F40" s="7">
        <f>IFERROR(ROUND(F31*E40,2),"ERRO")</f>
        <v>0</v>
      </c>
    </row>
    <row r="41" spans="1:6" ht="11.25" customHeight="1" x14ac:dyDescent="0.25">
      <c r="A41" s="81" t="s">
        <v>36</v>
      </c>
      <c r="B41" s="82"/>
      <c r="C41" s="82"/>
      <c r="D41" s="82"/>
      <c r="E41" s="83"/>
      <c r="F41" s="27">
        <f>IFERROR(SUM(F38:F40),"ERRO")</f>
        <v>0</v>
      </c>
    </row>
    <row r="42" spans="1:6" x14ac:dyDescent="0.25">
      <c r="A42" s="106" t="s">
        <v>170</v>
      </c>
      <c r="B42" s="106"/>
      <c r="C42" s="106"/>
      <c r="D42" s="106"/>
      <c r="E42" s="106"/>
      <c r="F42" s="106"/>
    </row>
    <row r="43" spans="1:6" ht="11.25" customHeight="1" x14ac:dyDescent="0.25">
      <c r="A43" s="87" t="s">
        <v>171</v>
      </c>
      <c r="B43" s="87"/>
      <c r="C43" s="87"/>
      <c r="D43" s="87"/>
      <c r="E43" s="87"/>
      <c r="F43" s="87"/>
    </row>
    <row r="44" spans="1:6" ht="11.25" customHeight="1" x14ac:dyDescent="0.25">
      <c r="A44" s="87" t="s">
        <v>172</v>
      </c>
      <c r="B44" s="87"/>
      <c r="C44" s="87"/>
      <c r="D44" s="87"/>
      <c r="E44" s="87"/>
      <c r="F44" s="87"/>
    </row>
    <row r="45" spans="1:6" ht="11.25" customHeight="1" x14ac:dyDescent="0.25">
      <c r="A45" s="87" t="s">
        <v>159</v>
      </c>
      <c r="B45" s="87"/>
      <c r="C45" s="87"/>
      <c r="D45" s="87"/>
      <c r="E45" s="87"/>
      <c r="F45" s="87"/>
    </row>
    <row r="47" spans="1:6" ht="11.25" customHeight="1" x14ac:dyDescent="0.25">
      <c r="A47" s="81" t="s">
        <v>45</v>
      </c>
      <c r="B47" s="82"/>
      <c r="C47" s="82"/>
      <c r="D47" s="82"/>
      <c r="E47" s="82"/>
      <c r="F47" s="83"/>
    </row>
    <row r="48" spans="1:6" x14ac:dyDescent="0.25">
      <c r="A48" s="4" t="s">
        <v>46</v>
      </c>
      <c r="B48" s="81" t="s">
        <v>47</v>
      </c>
      <c r="C48" s="82"/>
      <c r="D48" s="83"/>
      <c r="E48" s="4" t="s">
        <v>23</v>
      </c>
      <c r="F48" s="4" t="s">
        <v>41</v>
      </c>
    </row>
    <row r="49" spans="1:6" x14ac:dyDescent="0.25">
      <c r="A49" s="2" t="s">
        <v>25</v>
      </c>
      <c r="B49" s="84" t="s">
        <v>48</v>
      </c>
      <c r="C49" s="85"/>
      <c r="D49" s="86"/>
      <c r="E49" s="6">
        <v>0.2</v>
      </c>
      <c r="F49" s="7">
        <f t="shared" ref="F49:F55" si="0">IFERROR(ROUND(($F$31+$F$41)*E49,2),"ERRO")</f>
        <v>0</v>
      </c>
    </row>
    <row r="50" spans="1:6" x14ac:dyDescent="0.25">
      <c r="A50" s="2" t="s">
        <v>27</v>
      </c>
      <c r="B50" s="84" t="s">
        <v>49</v>
      </c>
      <c r="C50" s="85"/>
      <c r="D50" s="86"/>
      <c r="E50" s="6">
        <v>2.5000000000000001E-2</v>
      </c>
      <c r="F50" s="7">
        <f t="shared" si="0"/>
        <v>0</v>
      </c>
    </row>
    <row r="51" spans="1:6" x14ac:dyDescent="0.25">
      <c r="A51" s="2" t="s">
        <v>29</v>
      </c>
      <c r="B51" s="84" t="s">
        <v>50</v>
      </c>
      <c r="C51" s="85"/>
      <c r="D51" s="86"/>
      <c r="E51" s="6">
        <v>0</v>
      </c>
      <c r="F51" s="7">
        <f t="shared" si="0"/>
        <v>0</v>
      </c>
    </row>
    <row r="52" spans="1:6" x14ac:dyDescent="0.25">
      <c r="A52" s="2" t="s">
        <v>31</v>
      </c>
      <c r="B52" s="84" t="s">
        <v>51</v>
      </c>
      <c r="C52" s="85"/>
      <c r="D52" s="86"/>
      <c r="E52" s="6">
        <v>1.4999999999999999E-2</v>
      </c>
      <c r="F52" s="7">
        <f t="shared" si="0"/>
        <v>0</v>
      </c>
    </row>
    <row r="53" spans="1:6" x14ac:dyDescent="0.25">
      <c r="A53" s="2" t="s">
        <v>33</v>
      </c>
      <c r="B53" s="84" t="s">
        <v>52</v>
      </c>
      <c r="C53" s="85"/>
      <c r="D53" s="86"/>
      <c r="E53" s="6">
        <v>0.01</v>
      </c>
      <c r="F53" s="7">
        <f t="shared" si="0"/>
        <v>0</v>
      </c>
    </row>
    <row r="54" spans="1:6" x14ac:dyDescent="0.25">
      <c r="A54" s="2" t="s">
        <v>53</v>
      </c>
      <c r="B54" s="84" t="s">
        <v>54</v>
      </c>
      <c r="C54" s="85"/>
      <c r="D54" s="86"/>
      <c r="E54" s="6">
        <v>6.0000000000000001E-3</v>
      </c>
      <c r="F54" s="7">
        <f t="shared" si="0"/>
        <v>0</v>
      </c>
    </row>
    <row r="55" spans="1:6" x14ac:dyDescent="0.25">
      <c r="A55" s="2" t="s">
        <v>35</v>
      </c>
      <c r="B55" s="84" t="s">
        <v>55</v>
      </c>
      <c r="C55" s="85"/>
      <c r="D55" s="86"/>
      <c r="E55" s="6">
        <v>2E-3</v>
      </c>
      <c r="F55" s="7">
        <f t="shared" si="0"/>
        <v>0</v>
      </c>
    </row>
    <row r="56" spans="1:6" ht="11.25" customHeight="1" x14ac:dyDescent="0.25">
      <c r="A56" s="81" t="s">
        <v>56</v>
      </c>
      <c r="B56" s="82"/>
      <c r="C56" s="82"/>
      <c r="D56" s="83"/>
      <c r="E56" s="42">
        <f>SUM(E49:E55)</f>
        <v>0.25800000000000001</v>
      </c>
      <c r="F56" s="27">
        <f>IFERROR(SUM(F49:F55),"ERRO")</f>
        <v>0</v>
      </c>
    </row>
    <row r="57" spans="1:6" x14ac:dyDescent="0.25">
      <c r="A57" s="2" t="s">
        <v>57</v>
      </c>
      <c r="B57" s="84" t="s">
        <v>58</v>
      </c>
      <c r="C57" s="85"/>
      <c r="D57" s="86"/>
      <c r="E57" s="6">
        <v>0.08</v>
      </c>
      <c r="F57" s="7">
        <f>IFERROR(ROUND(($F$31+$F$41)*E57,2),"ERRO")</f>
        <v>0</v>
      </c>
    </row>
    <row r="58" spans="1:6" ht="11.25" customHeight="1" x14ac:dyDescent="0.25">
      <c r="A58" s="81" t="s">
        <v>36</v>
      </c>
      <c r="B58" s="82"/>
      <c r="C58" s="82"/>
      <c r="D58" s="83"/>
      <c r="E58" s="42">
        <f>SUM(E56:E57)</f>
        <v>0.33800000000000002</v>
      </c>
      <c r="F58" s="27">
        <f>IFERROR(SUM(F56:F57),"ERRO")</f>
        <v>0</v>
      </c>
    </row>
    <row r="59" spans="1:6" ht="11.25" customHeight="1" x14ac:dyDescent="0.25">
      <c r="A59" s="106" t="s">
        <v>173</v>
      </c>
      <c r="B59" s="106"/>
      <c r="C59" s="106"/>
      <c r="D59" s="106"/>
      <c r="E59" s="106"/>
      <c r="F59" s="106"/>
    </row>
    <row r="60" spans="1:6" ht="11.25" customHeight="1" x14ac:dyDescent="0.25">
      <c r="A60" s="87" t="s">
        <v>174</v>
      </c>
      <c r="B60" s="87"/>
      <c r="C60" s="87"/>
      <c r="D60" s="87"/>
      <c r="E60" s="87"/>
      <c r="F60" s="87"/>
    </row>
    <row r="61" spans="1:6" x14ac:dyDescent="0.25">
      <c r="A61" s="87" t="s">
        <v>175</v>
      </c>
      <c r="B61" s="87"/>
      <c r="C61" s="87"/>
      <c r="D61" s="87"/>
      <c r="E61" s="87"/>
      <c r="F61" s="87"/>
    </row>
    <row r="62" spans="1:6" x14ac:dyDescent="0.25">
      <c r="A62" s="43"/>
      <c r="B62" s="43"/>
      <c r="C62" s="43"/>
      <c r="D62" s="43"/>
      <c r="E62" s="43"/>
      <c r="F62" s="43"/>
    </row>
    <row r="63" spans="1:6" ht="11.25" customHeight="1" x14ac:dyDescent="0.25">
      <c r="A63" s="80" t="s">
        <v>59</v>
      </c>
      <c r="B63" s="80"/>
      <c r="C63" s="80"/>
      <c r="D63" s="80"/>
      <c r="E63" s="80"/>
      <c r="F63" s="12">
        <v>0</v>
      </c>
    </row>
    <row r="64" spans="1:6" ht="11.25" customHeight="1" x14ac:dyDescent="0.25">
      <c r="A64" s="88" t="s">
        <v>60</v>
      </c>
      <c r="B64" s="88"/>
      <c r="C64" s="88"/>
      <c r="D64" s="88"/>
      <c r="E64" s="88"/>
      <c r="F64" s="13">
        <v>0</v>
      </c>
    </row>
    <row r="65" spans="1:6" ht="11.25" customHeight="1" x14ac:dyDescent="0.25">
      <c r="A65" s="88" t="s">
        <v>61</v>
      </c>
      <c r="B65" s="88"/>
      <c r="C65" s="88"/>
      <c r="D65" s="88"/>
      <c r="E65" s="88"/>
      <c r="F65" s="14">
        <v>0</v>
      </c>
    </row>
    <row r="66" spans="1:6" ht="11.25" customHeight="1" x14ac:dyDescent="0.25">
      <c r="A66" s="88" t="s">
        <v>62</v>
      </c>
      <c r="B66" s="88"/>
      <c r="C66" s="88"/>
      <c r="D66" s="88"/>
      <c r="E66" s="88"/>
      <c r="F66" s="15">
        <v>0</v>
      </c>
    </row>
    <row r="67" spans="1:6" ht="11.25" customHeight="1" x14ac:dyDescent="0.25">
      <c r="A67" s="88" t="s">
        <v>63</v>
      </c>
      <c r="B67" s="88"/>
      <c r="C67" s="88"/>
      <c r="D67" s="88"/>
      <c r="E67" s="88"/>
      <c r="F67" s="13">
        <v>0</v>
      </c>
    </row>
    <row r="68" spans="1:6" ht="11.25" customHeight="1" x14ac:dyDescent="0.25">
      <c r="A68" s="88" t="s">
        <v>64</v>
      </c>
      <c r="B68" s="88"/>
      <c r="C68" s="88"/>
      <c r="D68" s="88"/>
      <c r="E68" s="88"/>
      <c r="F68" s="16">
        <v>0</v>
      </c>
    </row>
    <row r="69" spans="1:6" x14ac:dyDescent="0.25">
      <c r="A69" s="43"/>
    </row>
    <row r="70" spans="1:6" ht="11.25" customHeight="1" x14ac:dyDescent="0.25">
      <c r="A70" s="81" t="s">
        <v>65</v>
      </c>
      <c r="B70" s="82"/>
      <c r="C70" s="82"/>
      <c r="D70" s="82"/>
      <c r="E70" s="82"/>
      <c r="F70" s="83"/>
    </row>
    <row r="71" spans="1:6" x14ac:dyDescent="0.25">
      <c r="A71" s="4" t="s">
        <v>66</v>
      </c>
      <c r="B71" s="89" t="s">
        <v>67</v>
      </c>
      <c r="C71" s="89"/>
      <c r="D71" s="89"/>
      <c r="E71" s="4" t="s">
        <v>23</v>
      </c>
      <c r="F71" s="4" t="s">
        <v>41</v>
      </c>
    </row>
    <row r="72" spans="1:6" x14ac:dyDescent="0.25">
      <c r="A72" s="2" t="s">
        <v>25</v>
      </c>
      <c r="B72" s="90" t="s">
        <v>68</v>
      </c>
      <c r="C72" s="90"/>
      <c r="D72" s="90"/>
      <c r="E72" s="44"/>
      <c r="F72" s="7">
        <f>IFERROR(IF(ROUND(F63*F64*F65,2)&gt;ROUND(F25*F66,2),ROUND((F63*F64*F65)-(F25*F66),2),0),"ERRO")</f>
        <v>0</v>
      </c>
    </row>
    <row r="73" spans="1:6" x14ac:dyDescent="0.25">
      <c r="A73" s="2" t="s">
        <v>27</v>
      </c>
      <c r="B73" s="90" t="s">
        <v>69</v>
      </c>
      <c r="C73" s="90"/>
      <c r="D73" s="90"/>
      <c r="E73" s="44"/>
      <c r="F73" s="7">
        <f>IFERROR(ROUND((F65*F67)-((F65*F67)*F68),2),"ERRO")</f>
        <v>0</v>
      </c>
    </row>
    <row r="74" spans="1:6" x14ac:dyDescent="0.25">
      <c r="A74" s="2" t="s">
        <v>29</v>
      </c>
      <c r="B74" s="84" t="s">
        <v>70</v>
      </c>
      <c r="C74" s="85"/>
      <c r="D74" s="86"/>
      <c r="E74" s="2"/>
      <c r="F74" s="5">
        <v>0</v>
      </c>
    </row>
    <row r="75" spans="1:6" x14ac:dyDescent="0.25">
      <c r="A75" s="2" t="s">
        <v>31</v>
      </c>
      <c r="B75" s="84" t="s">
        <v>71</v>
      </c>
      <c r="C75" s="85"/>
      <c r="D75" s="86"/>
      <c r="E75" s="2"/>
      <c r="F75" s="5">
        <v>0</v>
      </c>
    </row>
    <row r="76" spans="1:6" x14ac:dyDescent="0.25">
      <c r="A76" s="2" t="s">
        <v>33</v>
      </c>
      <c r="B76" s="84" t="s">
        <v>72</v>
      </c>
      <c r="C76" s="85"/>
      <c r="D76" s="86"/>
      <c r="E76" s="2"/>
      <c r="F76" s="5">
        <v>0</v>
      </c>
    </row>
    <row r="77" spans="1:6" x14ac:dyDescent="0.25">
      <c r="A77" s="2" t="s">
        <v>53</v>
      </c>
      <c r="B77" s="55" t="s">
        <v>199</v>
      </c>
      <c r="C77" s="56"/>
      <c r="D77" s="57"/>
      <c r="E77" s="2"/>
      <c r="F77" s="5">
        <v>0</v>
      </c>
    </row>
    <row r="78" spans="1:6" x14ac:dyDescent="0.25">
      <c r="A78" s="2" t="s">
        <v>35</v>
      </c>
      <c r="B78" s="102" t="s">
        <v>168</v>
      </c>
      <c r="C78" s="103"/>
      <c r="D78" s="104"/>
      <c r="E78" s="2"/>
      <c r="F78" s="5">
        <v>0</v>
      </c>
    </row>
    <row r="79" spans="1:6" ht="11.25" customHeight="1" x14ac:dyDescent="0.25">
      <c r="A79" s="81" t="s">
        <v>36</v>
      </c>
      <c r="B79" s="82"/>
      <c r="C79" s="82"/>
      <c r="D79" s="83"/>
      <c r="E79" s="4"/>
      <c r="F79" s="27">
        <f>SUM(F72:F78)</f>
        <v>0</v>
      </c>
    </row>
    <row r="80" spans="1:6" ht="11.25" customHeight="1" x14ac:dyDescent="0.25">
      <c r="A80" s="106" t="s">
        <v>176</v>
      </c>
      <c r="B80" s="106"/>
      <c r="C80" s="106"/>
      <c r="D80" s="106"/>
      <c r="E80" s="106"/>
      <c r="F80" s="106"/>
    </row>
    <row r="81" spans="1:6" ht="11.25" customHeight="1" x14ac:dyDescent="0.25">
      <c r="A81" s="87" t="s">
        <v>177</v>
      </c>
      <c r="B81" s="87"/>
      <c r="C81" s="87"/>
      <c r="D81" s="87"/>
      <c r="E81" s="87"/>
      <c r="F81" s="87"/>
    </row>
    <row r="82" spans="1:6" x14ac:dyDescent="0.25">
      <c r="A82" s="87" t="s">
        <v>163</v>
      </c>
      <c r="B82" s="87"/>
      <c r="C82" s="87"/>
      <c r="D82" s="87"/>
      <c r="E82" s="87"/>
      <c r="F82" s="87"/>
    </row>
    <row r="83" spans="1:6" ht="11.25" customHeight="1" x14ac:dyDescent="0.25">
      <c r="A83" s="87" t="s">
        <v>164</v>
      </c>
      <c r="B83" s="87"/>
      <c r="C83" s="87"/>
      <c r="D83" s="87"/>
      <c r="E83" s="87"/>
      <c r="F83" s="87"/>
    </row>
    <row r="85" spans="1:6" x14ac:dyDescent="0.25">
      <c r="A85" s="81" t="s">
        <v>73</v>
      </c>
      <c r="B85" s="82"/>
      <c r="C85" s="82"/>
      <c r="D85" s="82"/>
      <c r="E85" s="82"/>
      <c r="F85" s="83"/>
    </row>
    <row r="86" spans="1:6" x14ac:dyDescent="0.25">
      <c r="A86" s="4">
        <v>2</v>
      </c>
      <c r="B86" s="81" t="s">
        <v>74</v>
      </c>
      <c r="C86" s="82"/>
      <c r="D86" s="82"/>
      <c r="E86" s="83"/>
      <c r="F86" s="4" t="s">
        <v>41</v>
      </c>
    </row>
    <row r="87" spans="1:6" x14ac:dyDescent="0.25">
      <c r="A87" s="2" t="s">
        <v>39</v>
      </c>
      <c r="B87" s="84" t="s">
        <v>75</v>
      </c>
      <c r="C87" s="85"/>
      <c r="D87" s="85"/>
      <c r="E87" s="86"/>
      <c r="F87" s="7">
        <f>F41</f>
        <v>0</v>
      </c>
    </row>
    <row r="88" spans="1:6" x14ac:dyDescent="0.25">
      <c r="A88" s="2" t="s">
        <v>46</v>
      </c>
      <c r="B88" s="84" t="s">
        <v>47</v>
      </c>
      <c r="C88" s="85"/>
      <c r="D88" s="85"/>
      <c r="E88" s="86"/>
      <c r="F88" s="7">
        <f>F58</f>
        <v>0</v>
      </c>
    </row>
    <row r="89" spans="1:6" x14ac:dyDescent="0.25">
      <c r="A89" s="2" t="s">
        <v>66</v>
      </c>
      <c r="B89" s="84" t="s">
        <v>67</v>
      </c>
      <c r="C89" s="85"/>
      <c r="D89" s="85"/>
      <c r="E89" s="86"/>
      <c r="F89" s="7">
        <f>F79</f>
        <v>0</v>
      </c>
    </row>
    <row r="90" spans="1:6" ht="11.25" customHeight="1" x14ac:dyDescent="0.25">
      <c r="A90" s="81" t="s">
        <v>76</v>
      </c>
      <c r="B90" s="82"/>
      <c r="C90" s="82"/>
      <c r="D90" s="82"/>
      <c r="E90" s="83"/>
      <c r="F90" s="27">
        <f>IFERROR(SUM(F87:F89),"ERRO")</f>
        <v>0</v>
      </c>
    </row>
    <row r="91" spans="1:6" x14ac:dyDescent="0.25">
      <c r="A91" s="3"/>
    </row>
    <row r="92" spans="1:6" ht="11.25" customHeight="1" x14ac:dyDescent="0.25">
      <c r="A92" s="75" t="s">
        <v>77</v>
      </c>
      <c r="B92" s="75"/>
      <c r="C92" s="75"/>
      <c r="D92" s="75"/>
      <c r="E92" s="75"/>
      <c r="F92" s="75"/>
    </row>
    <row r="93" spans="1:6" x14ac:dyDescent="0.25">
      <c r="A93" s="3"/>
      <c r="B93" s="3"/>
      <c r="C93" s="3"/>
      <c r="D93" s="3"/>
      <c r="E93" s="3"/>
      <c r="F93" s="3"/>
    </row>
    <row r="94" spans="1:6" ht="11.25" customHeight="1" x14ac:dyDescent="0.25">
      <c r="A94" s="81" t="s">
        <v>77</v>
      </c>
      <c r="B94" s="82"/>
      <c r="C94" s="82"/>
      <c r="D94" s="82"/>
      <c r="E94" s="82"/>
      <c r="F94" s="83"/>
    </row>
    <row r="95" spans="1:6" x14ac:dyDescent="0.25">
      <c r="A95" s="4">
        <v>3</v>
      </c>
      <c r="B95" s="81" t="s">
        <v>78</v>
      </c>
      <c r="C95" s="82"/>
      <c r="D95" s="83"/>
      <c r="E95" s="4" t="s">
        <v>23</v>
      </c>
      <c r="F95" s="4" t="s">
        <v>41</v>
      </c>
    </row>
    <row r="96" spans="1:6" x14ac:dyDescent="0.25">
      <c r="A96" s="2" t="s">
        <v>25</v>
      </c>
      <c r="B96" s="84" t="s">
        <v>79</v>
      </c>
      <c r="C96" s="85"/>
      <c r="D96" s="86"/>
      <c r="E96" s="6">
        <v>0</v>
      </c>
      <c r="F96" s="7">
        <f t="shared" ref="F96:F101" si="1">IFERROR(ROUND($F$31*E96,2),"ERRO")</f>
        <v>0</v>
      </c>
    </row>
    <row r="97" spans="1:6" x14ac:dyDescent="0.25">
      <c r="A97" s="2" t="s">
        <v>27</v>
      </c>
      <c r="B97" s="84" t="s">
        <v>80</v>
      </c>
      <c r="C97" s="85"/>
      <c r="D97" s="86"/>
      <c r="E97" s="6">
        <v>0</v>
      </c>
      <c r="F97" s="7">
        <f t="shared" si="1"/>
        <v>0</v>
      </c>
    </row>
    <row r="98" spans="1:6" x14ac:dyDescent="0.25">
      <c r="A98" s="2" t="s">
        <v>29</v>
      </c>
      <c r="B98" s="84" t="s">
        <v>81</v>
      </c>
      <c r="C98" s="85"/>
      <c r="D98" s="86"/>
      <c r="E98" s="6">
        <v>0</v>
      </c>
      <c r="F98" s="7">
        <f t="shared" si="1"/>
        <v>0</v>
      </c>
    </row>
    <row r="99" spans="1:6" x14ac:dyDescent="0.25">
      <c r="A99" s="2" t="s">
        <v>31</v>
      </c>
      <c r="B99" s="84" t="s">
        <v>82</v>
      </c>
      <c r="C99" s="85"/>
      <c r="D99" s="86"/>
      <c r="E99" s="6">
        <v>0</v>
      </c>
      <c r="F99" s="7">
        <f t="shared" si="1"/>
        <v>0</v>
      </c>
    </row>
    <row r="100" spans="1:6" x14ac:dyDescent="0.25">
      <c r="A100" s="2" t="s">
        <v>33</v>
      </c>
      <c r="B100" s="84" t="s">
        <v>198</v>
      </c>
      <c r="C100" s="85"/>
      <c r="D100" s="86"/>
      <c r="E100" s="6">
        <v>0</v>
      </c>
      <c r="F100" s="7">
        <f t="shared" si="1"/>
        <v>0</v>
      </c>
    </row>
    <row r="101" spans="1:6" x14ac:dyDescent="0.25">
      <c r="A101" s="2" t="s">
        <v>53</v>
      </c>
      <c r="B101" s="84" t="s">
        <v>83</v>
      </c>
      <c r="C101" s="85"/>
      <c r="D101" s="86"/>
      <c r="E101" s="6">
        <v>0</v>
      </c>
      <c r="F101" s="7">
        <f t="shared" si="1"/>
        <v>0</v>
      </c>
    </row>
    <row r="102" spans="1:6" ht="11.25" customHeight="1" x14ac:dyDescent="0.25">
      <c r="A102" s="81" t="s">
        <v>76</v>
      </c>
      <c r="B102" s="82"/>
      <c r="C102" s="82"/>
      <c r="D102" s="82"/>
      <c r="E102" s="83"/>
      <c r="F102" s="27">
        <f>IFERROR(SUM(F96:F101),"ERRO")</f>
        <v>0</v>
      </c>
    </row>
    <row r="104" spans="1:6" x14ac:dyDescent="0.25">
      <c r="A104" s="75" t="s">
        <v>84</v>
      </c>
      <c r="B104" s="75"/>
      <c r="C104" s="75"/>
      <c r="D104" s="75"/>
      <c r="E104" s="75"/>
      <c r="F104" s="75"/>
    </row>
    <row r="105" spans="1:6" ht="11.25" customHeight="1" x14ac:dyDescent="0.25">
      <c r="A105" s="75" t="s">
        <v>178</v>
      </c>
      <c r="B105" s="75"/>
      <c r="C105" s="75"/>
      <c r="D105" s="75"/>
      <c r="E105" s="75"/>
      <c r="F105" s="75"/>
    </row>
    <row r="107" spans="1:6" ht="11.25" customHeight="1" x14ac:dyDescent="0.25">
      <c r="A107" s="81" t="s">
        <v>160</v>
      </c>
      <c r="B107" s="82"/>
      <c r="C107" s="82"/>
      <c r="D107" s="82"/>
      <c r="E107" s="82"/>
      <c r="F107" s="83"/>
    </row>
    <row r="108" spans="1:6" x14ac:dyDescent="0.25">
      <c r="A108" s="4" t="s">
        <v>85</v>
      </c>
      <c r="B108" s="81" t="s">
        <v>86</v>
      </c>
      <c r="C108" s="82"/>
      <c r="D108" s="83"/>
      <c r="E108" s="4" t="s">
        <v>23</v>
      </c>
      <c r="F108" s="4" t="s">
        <v>41</v>
      </c>
    </row>
    <row r="109" spans="1:6" x14ac:dyDescent="0.25">
      <c r="A109" s="2" t="s">
        <v>25</v>
      </c>
      <c r="B109" s="84" t="s">
        <v>87</v>
      </c>
      <c r="C109" s="85"/>
      <c r="D109" s="86"/>
      <c r="E109" s="6">
        <v>0</v>
      </c>
      <c r="F109" s="7">
        <f t="shared" ref="F109:F114" si="2">IFERROR(ROUND(($F$31+$F$90+$F$102)*E109,2),"ERRO")</f>
        <v>0</v>
      </c>
    </row>
    <row r="110" spans="1:6" x14ac:dyDescent="0.25">
      <c r="A110" s="2" t="s">
        <v>27</v>
      </c>
      <c r="B110" s="84" t="s">
        <v>88</v>
      </c>
      <c r="C110" s="85"/>
      <c r="D110" s="86"/>
      <c r="E110" s="6">
        <v>0</v>
      </c>
      <c r="F110" s="7">
        <f t="shared" si="2"/>
        <v>0</v>
      </c>
    </row>
    <row r="111" spans="1:6" x14ac:dyDescent="0.25">
      <c r="A111" s="2" t="s">
        <v>29</v>
      </c>
      <c r="B111" s="84" t="s">
        <v>89</v>
      </c>
      <c r="C111" s="85"/>
      <c r="D111" s="86"/>
      <c r="E111" s="6">
        <v>0</v>
      </c>
      <c r="F111" s="7">
        <f t="shared" si="2"/>
        <v>0</v>
      </c>
    </row>
    <row r="112" spans="1:6" x14ac:dyDescent="0.25">
      <c r="A112" s="2" t="s">
        <v>31</v>
      </c>
      <c r="B112" s="84" t="s">
        <v>90</v>
      </c>
      <c r="C112" s="85"/>
      <c r="D112" s="86"/>
      <c r="E112" s="6">
        <v>0</v>
      </c>
      <c r="F112" s="7">
        <f t="shared" si="2"/>
        <v>0</v>
      </c>
    </row>
    <row r="113" spans="1:6" x14ac:dyDescent="0.25">
      <c r="A113" s="2" t="s">
        <v>33</v>
      </c>
      <c r="B113" s="84" t="s">
        <v>91</v>
      </c>
      <c r="C113" s="85"/>
      <c r="D113" s="86"/>
      <c r="E113" s="6">
        <v>0</v>
      </c>
      <c r="F113" s="7">
        <f t="shared" si="2"/>
        <v>0</v>
      </c>
    </row>
    <row r="114" spans="1:6" x14ac:dyDescent="0.25">
      <c r="A114" s="2" t="s">
        <v>53</v>
      </c>
      <c r="B114" s="102" t="s">
        <v>179</v>
      </c>
      <c r="C114" s="103"/>
      <c r="D114" s="104"/>
      <c r="E114" s="6">
        <v>0</v>
      </c>
      <c r="F114" s="7">
        <f t="shared" si="2"/>
        <v>0</v>
      </c>
    </row>
    <row r="115" spans="1:6" ht="11.25" customHeight="1" x14ac:dyDescent="0.25">
      <c r="A115" s="81" t="s">
        <v>36</v>
      </c>
      <c r="B115" s="82"/>
      <c r="C115" s="82"/>
      <c r="D115" s="82"/>
      <c r="E115" s="83"/>
      <c r="F115" s="27">
        <f>IFERROR(SUM(F109:F114),"ERRO")</f>
        <v>0</v>
      </c>
    </row>
    <row r="116" spans="1:6" x14ac:dyDescent="0.25">
      <c r="A116" s="3"/>
      <c r="B116" s="3"/>
      <c r="C116" s="3"/>
      <c r="D116" s="3"/>
      <c r="E116" s="3"/>
      <c r="F116" s="3"/>
    </row>
    <row r="117" spans="1:6" ht="11.25" customHeight="1" x14ac:dyDescent="0.25">
      <c r="A117" s="81" t="s">
        <v>161</v>
      </c>
      <c r="B117" s="82"/>
      <c r="C117" s="82"/>
      <c r="D117" s="82"/>
      <c r="E117" s="82"/>
      <c r="F117" s="83"/>
    </row>
    <row r="118" spans="1:6" x14ac:dyDescent="0.25">
      <c r="A118" s="4" t="s">
        <v>92</v>
      </c>
      <c r="B118" s="81" t="s">
        <v>93</v>
      </c>
      <c r="C118" s="82"/>
      <c r="D118" s="83"/>
      <c r="E118" s="4" t="s">
        <v>23</v>
      </c>
      <c r="F118" s="4" t="s">
        <v>41</v>
      </c>
    </row>
    <row r="119" spans="1:6" x14ac:dyDescent="0.25">
      <c r="A119" s="2" t="s">
        <v>25</v>
      </c>
      <c r="B119" s="84" t="s">
        <v>94</v>
      </c>
      <c r="C119" s="85"/>
      <c r="D119" s="86"/>
      <c r="E119" s="8">
        <v>0</v>
      </c>
      <c r="F119" s="7">
        <f>IFERROR(ROUND(($F$31+$F$90+$F$102)*E119,2),"ERRO")</f>
        <v>0</v>
      </c>
    </row>
    <row r="120" spans="1:6" ht="11.25" customHeight="1" x14ac:dyDescent="0.25">
      <c r="A120" s="81" t="s">
        <v>36</v>
      </c>
      <c r="B120" s="82"/>
      <c r="C120" s="82"/>
      <c r="D120" s="82"/>
      <c r="E120" s="83"/>
      <c r="F120" s="27">
        <f>IFERROR(SUM(F119),"ERRO")</f>
        <v>0</v>
      </c>
    </row>
    <row r="121" spans="1:6" x14ac:dyDescent="0.25">
      <c r="A121" s="3"/>
      <c r="B121" s="3"/>
      <c r="C121" s="3"/>
      <c r="D121" s="3"/>
      <c r="E121" s="3"/>
      <c r="F121" s="3"/>
    </row>
    <row r="122" spans="1:6" ht="11.25" customHeight="1" x14ac:dyDescent="0.25">
      <c r="A122" s="81" t="s">
        <v>162</v>
      </c>
      <c r="B122" s="82"/>
      <c r="C122" s="82"/>
      <c r="D122" s="82"/>
      <c r="E122" s="82"/>
      <c r="F122" s="83"/>
    </row>
    <row r="123" spans="1:6" x14ac:dyDescent="0.25">
      <c r="A123" s="4">
        <v>4</v>
      </c>
      <c r="B123" s="81" t="s">
        <v>95</v>
      </c>
      <c r="C123" s="82"/>
      <c r="D123" s="82"/>
      <c r="E123" s="83"/>
      <c r="F123" s="4" t="s">
        <v>41</v>
      </c>
    </row>
    <row r="124" spans="1:6" x14ac:dyDescent="0.25">
      <c r="A124" s="2" t="s">
        <v>85</v>
      </c>
      <c r="B124" s="84" t="s">
        <v>86</v>
      </c>
      <c r="C124" s="85"/>
      <c r="D124" s="85"/>
      <c r="E124" s="86"/>
      <c r="F124" s="7">
        <f>F115</f>
        <v>0</v>
      </c>
    </row>
    <row r="125" spans="1:6" x14ac:dyDescent="0.25">
      <c r="A125" s="2" t="s">
        <v>92</v>
      </c>
      <c r="B125" s="84" t="s">
        <v>96</v>
      </c>
      <c r="C125" s="85"/>
      <c r="D125" s="85"/>
      <c r="E125" s="86"/>
      <c r="F125" s="7">
        <f>F120</f>
        <v>0</v>
      </c>
    </row>
    <row r="126" spans="1:6" ht="11.25" customHeight="1" x14ac:dyDescent="0.25">
      <c r="A126" s="81" t="s">
        <v>76</v>
      </c>
      <c r="B126" s="82"/>
      <c r="C126" s="82"/>
      <c r="D126" s="82"/>
      <c r="E126" s="83"/>
      <c r="F126" s="27">
        <f>IFERROR(SUM(F124:F125),"ERRO")</f>
        <v>0</v>
      </c>
    </row>
    <row r="127" spans="1:6" x14ac:dyDescent="0.25">
      <c r="A127" s="3"/>
    </row>
    <row r="128" spans="1:6" ht="11.25" customHeight="1" x14ac:dyDescent="0.25">
      <c r="A128" s="75" t="s">
        <v>97</v>
      </c>
      <c r="B128" s="75"/>
      <c r="C128" s="75"/>
      <c r="D128" s="75"/>
      <c r="E128" s="75"/>
      <c r="F128" s="75"/>
    </row>
    <row r="129" spans="1:6" x14ac:dyDescent="0.25">
      <c r="A129" s="3"/>
      <c r="B129" s="3"/>
      <c r="C129" s="3"/>
      <c r="D129" s="3"/>
      <c r="E129" s="3"/>
      <c r="F129" s="3"/>
    </row>
    <row r="130" spans="1:6" ht="11.25" customHeight="1" x14ac:dyDescent="0.25">
      <c r="A130" s="80" t="s">
        <v>316</v>
      </c>
      <c r="B130" s="80"/>
      <c r="C130" s="80"/>
      <c r="D130" s="80"/>
      <c r="E130" s="80"/>
      <c r="F130" s="45">
        <f>IFERROR(SUM(F132:F138),"ERRO")</f>
        <v>0</v>
      </c>
    </row>
    <row r="131" spans="1:6" x14ac:dyDescent="0.25">
      <c r="A131" s="68"/>
      <c r="B131" s="38" t="s">
        <v>113</v>
      </c>
      <c r="C131" s="38" t="s">
        <v>114</v>
      </c>
      <c r="D131" s="38" t="s">
        <v>191</v>
      </c>
      <c r="E131" s="38" t="s">
        <v>118</v>
      </c>
      <c r="F131" s="38" t="s">
        <v>117</v>
      </c>
    </row>
    <row r="132" spans="1:6" ht="33.75" x14ac:dyDescent="0.25">
      <c r="A132" s="69"/>
      <c r="B132" s="47" t="s">
        <v>222</v>
      </c>
      <c r="C132" s="47" t="s">
        <v>115</v>
      </c>
      <c r="D132" s="47">
        <v>2</v>
      </c>
      <c r="E132" s="11">
        <v>0</v>
      </c>
      <c r="F132" s="48">
        <f>IFERROR(ROUND(D132*E132,2),"ERRO")</f>
        <v>0</v>
      </c>
    </row>
    <row r="133" spans="1:6" ht="45" x14ac:dyDescent="0.25">
      <c r="A133" s="69"/>
      <c r="B133" s="47" t="s">
        <v>216</v>
      </c>
      <c r="C133" s="47" t="s">
        <v>115</v>
      </c>
      <c r="D133" s="47">
        <v>2</v>
      </c>
      <c r="E133" s="11">
        <v>0</v>
      </c>
      <c r="F133" s="48">
        <f t="shared" ref="F133:F137" si="3">IFERROR(ROUND(D133*E133,2),"ERRO")</f>
        <v>0</v>
      </c>
    </row>
    <row r="134" spans="1:6" ht="33.75" x14ac:dyDescent="0.25">
      <c r="A134" s="69"/>
      <c r="B134" s="47" t="s">
        <v>217</v>
      </c>
      <c r="C134" s="47" t="s">
        <v>218</v>
      </c>
      <c r="D134" s="47">
        <v>4</v>
      </c>
      <c r="E134" s="11">
        <v>0</v>
      </c>
      <c r="F134" s="48">
        <f t="shared" si="3"/>
        <v>0</v>
      </c>
    </row>
    <row r="135" spans="1:6" ht="22.5" x14ac:dyDescent="0.25">
      <c r="A135" s="69"/>
      <c r="B135" s="47" t="s">
        <v>223</v>
      </c>
      <c r="C135" s="47" t="s">
        <v>218</v>
      </c>
      <c r="D135" s="47">
        <v>2</v>
      </c>
      <c r="E135" s="11">
        <v>0</v>
      </c>
      <c r="F135" s="48">
        <f t="shared" si="3"/>
        <v>0</v>
      </c>
    </row>
    <row r="136" spans="1:6" ht="45" x14ac:dyDescent="0.25">
      <c r="A136" s="69"/>
      <c r="B136" s="47" t="s">
        <v>224</v>
      </c>
      <c r="C136" s="47" t="s">
        <v>218</v>
      </c>
      <c r="D136" s="47">
        <v>2</v>
      </c>
      <c r="E136" s="11">
        <v>0</v>
      </c>
      <c r="F136" s="48">
        <f t="shared" si="3"/>
        <v>0</v>
      </c>
    </row>
    <row r="137" spans="1:6" ht="33.75" x14ac:dyDescent="0.25">
      <c r="A137" s="69"/>
      <c r="B137" s="47" t="s">
        <v>225</v>
      </c>
      <c r="C137" s="47" t="s">
        <v>115</v>
      </c>
      <c r="D137" s="47">
        <v>1</v>
      </c>
      <c r="E137" s="11">
        <v>0</v>
      </c>
      <c r="F137" s="48">
        <f t="shared" si="3"/>
        <v>0</v>
      </c>
    </row>
    <row r="138" spans="1:6" ht="22.5" x14ac:dyDescent="0.25">
      <c r="A138" s="69"/>
      <c r="B138" s="47" t="s">
        <v>119</v>
      </c>
      <c r="C138" s="47" t="s">
        <v>116</v>
      </c>
      <c r="D138" s="47" t="s">
        <v>116</v>
      </c>
      <c r="E138" s="48" t="s">
        <v>116</v>
      </c>
      <c r="F138" s="11">
        <v>0</v>
      </c>
    </row>
    <row r="139" spans="1:6" x14ac:dyDescent="0.25">
      <c r="A139" s="46"/>
      <c r="B139" s="43"/>
      <c r="C139" s="43"/>
      <c r="D139" s="43"/>
      <c r="E139" s="49"/>
      <c r="F139" s="50"/>
    </row>
    <row r="140" spans="1:6" ht="11.25" customHeight="1" x14ac:dyDescent="0.25">
      <c r="A140" s="80" t="s">
        <v>336</v>
      </c>
      <c r="B140" s="80"/>
      <c r="C140" s="80"/>
      <c r="D140" s="80"/>
      <c r="E140" s="80"/>
      <c r="F140" s="45">
        <f>IFERROR(SUM(F142:F145),"ERRO")</f>
        <v>0</v>
      </c>
    </row>
    <row r="141" spans="1:6" x14ac:dyDescent="0.25">
      <c r="A141" s="68"/>
      <c r="B141" s="38" t="s">
        <v>113</v>
      </c>
      <c r="C141" s="38" t="s">
        <v>114</v>
      </c>
      <c r="D141" s="38" t="s">
        <v>191</v>
      </c>
      <c r="E141" s="38" t="s">
        <v>118</v>
      </c>
      <c r="F141" s="38" t="s">
        <v>117</v>
      </c>
    </row>
    <row r="142" spans="1:6" ht="45" x14ac:dyDescent="0.25">
      <c r="A142" s="69"/>
      <c r="B142" s="47" t="s">
        <v>323</v>
      </c>
      <c r="C142" s="47" t="s">
        <v>115</v>
      </c>
      <c r="D142" s="47">
        <v>24</v>
      </c>
      <c r="E142" s="11">
        <v>0</v>
      </c>
      <c r="F142" s="48">
        <f t="shared" ref="F142:F144" si="4">IFERROR(ROUND(D142*E142,2),"ERRO")</f>
        <v>0</v>
      </c>
    </row>
    <row r="143" spans="1:6" ht="67.5" x14ac:dyDescent="0.25">
      <c r="A143" s="69"/>
      <c r="B143" s="47" t="s">
        <v>284</v>
      </c>
      <c r="C143" s="47" t="s">
        <v>115</v>
      </c>
      <c r="D143" s="47">
        <v>72</v>
      </c>
      <c r="E143" s="11">
        <v>0</v>
      </c>
      <c r="F143" s="48">
        <f t="shared" si="4"/>
        <v>0</v>
      </c>
    </row>
    <row r="144" spans="1:6" ht="22.5" x14ac:dyDescent="0.25">
      <c r="A144" s="69"/>
      <c r="B144" s="47" t="s">
        <v>285</v>
      </c>
      <c r="C144" s="47" t="s">
        <v>330</v>
      </c>
      <c r="D144" s="47">
        <v>6</v>
      </c>
      <c r="E144" s="11">
        <v>0</v>
      </c>
      <c r="F144" s="48">
        <f t="shared" si="4"/>
        <v>0</v>
      </c>
    </row>
    <row r="145" spans="1:6" ht="22.5" x14ac:dyDescent="0.25">
      <c r="A145" s="69"/>
      <c r="B145" s="47" t="s">
        <v>119</v>
      </c>
      <c r="C145" s="47" t="s">
        <v>116</v>
      </c>
      <c r="D145" s="47" t="s">
        <v>116</v>
      </c>
      <c r="E145" s="48" t="s">
        <v>116</v>
      </c>
      <c r="F145" s="11">
        <v>0</v>
      </c>
    </row>
    <row r="146" spans="1:6" x14ac:dyDescent="0.25">
      <c r="A146" s="46"/>
      <c r="B146" s="43"/>
      <c r="C146" s="43"/>
      <c r="D146" s="43"/>
      <c r="E146" s="49"/>
      <c r="F146" s="50"/>
    </row>
    <row r="147" spans="1:6" ht="11.25" customHeight="1" x14ac:dyDescent="0.25">
      <c r="A147" s="80" t="s">
        <v>317</v>
      </c>
      <c r="B147" s="80"/>
      <c r="C147" s="80"/>
      <c r="D147" s="80"/>
      <c r="E147" s="80"/>
      <c r="F147" s="51">
        <f>IFERROR(ROUND(SUM(F149:F151),2),"ERRO")</f>
        <v>0</v>
      </c>
    </row>
    <row r="148" spans="1:6" ht="33.75" x14ac:dyDescent="0.25">
      <c r="A148" s="3"/>
      <c r="B148" s="38" t="s">
        <v>113</v>
      </c>
      <c r="C148" s="38" t="s">
        <v>114</v>
      </c>
      <c r="D148" s="38" t="s">
        <v>221</v>
      </c>
      <c r="E148" s="38" t="s">
        <v>118</v>
      </c>
      <c r="F148" s="38" t="s">
        <v>221</v>
      </c>
    </row>
    <row r="149" spans="1:6" ht="56.25" x14ac:dyDescent="0.25">
      <c r="A149" s="3"/>
      <c r="B149" s="47" t="s">
        <v>239</v>
      </c>
      <c r="C149" s="47" t="s">
        <v>232</v>
      </c>
      <c r="D149" s="47">
        <v>60</v>
      </c>
      <c r="E149" s="11">
        <v>0</v>
      </c>
      <c r="F149" s="48">
        <f>IFERROR(ROUND(D149*E149,2),"ERRO")</f>
        <v>0</v>
      </c>
    </row>
    <row r="150" spans="1:6" ht="22.5" x14ac:dyDescent="0.25">
      <c r="A150" s="3"/>
      <c r="B150" s="47" t="s">
        <v>332</v>
      </c>
      <c r="C150" s="47" t="s">
        <v>273</v>
      </c>
      <c r="D150" s="47">
        <v>120</v>
      </c>
      <c r="E150" s="11">
        <v>0</v>
      </c>
      <c r="F150" s="48">
        <f>IFERROR(ROUND(D150*E150,2),"ERRO")</f>
        <v>0</v>
      </c>
    </row>
    <row r="151" spans="1:6" ht="22.5" x14ac:dyDescent="0.25">
      <c r="A151" s="3"/>
      <c r="B151" s="47" t="s">
        <v>119</v>
      </c>
      <c r="C151" s="47" t="s">
        <v>116</v>
      </c>
      <c r="D151" s="47" t="s">
        <v>116</v>
      </c>
      <c r="E151" s="52" t="s">
        <v>116</v>
      </c>
      <c r="F151" s="58">
        <v>0</v>
      </c>
    </row>
    <row r="152" spans="1:6" x14ac:dyDescent="0.25">
      <c r="A152" s="3"/>
      <c r="B152" s="43"/>
      <c r="C152" s="43"/>
      <c r="D152" s="43"/>
      <c r="E152" s="53"/>
      <c r="F152" s="53"/>
    </row>
    <row r="153" spans="1:6" ht="11.25" customHeight="1" x14ac:dyDescent="0.25">
      <c r="A153" s="80" t="s">
        <v>318</v>
      </c>
      <c r="B153" s="80"/>
      <c r="C153" s="80"/>
      <c r="D153" s="80"/>
      <c r="E153" s="80"/>
      <c r="F153" s="51">
        <f>IFERROR(ROUND(SUM(F155:F157),2),"ERRO")</f>
        <v>0</v>
      </c>
    </row>
    <row r="154" spans="1:6" ht="33.75" x14ac:dyDescent="0.25">
      <c r="A154" s="3"/>
      <c r="B154" s="38" t="s">
        <v>113</v>
      </c>
      <c r="C154" s="38" t="s">
        <v>114</v>
      </c>
      <c r="D154" s="38" t="s">
        <v>221</v>
      </c>
      <c r="E154" s="38" t="s">
        <v>118</v>
      </c>
      <c r="F154" s="38" t="s">
        <v>221</v>
      </c>
    </row>
    <row r="155" spans="1:6" ht="45" x14ac:dyDescent="0.25">
      <c r="B155" s="47" t="s">
        <v>333</v>
      </c>
      <c r="C155" s="47" t="s">
        <v>115</v>
      </c>
      <c r="D155" s="47">
        <v>1</v>
      </c>
      <c r="E155" s="11">
        <v>0</v>
      </c>
      <c r="F155" s="48">
        <f>IFERROR(ROUND(D155*E155,2),"ERRO")</f>
        <v>0</v>
      </c>
    </row>
    <row r="156" spans="1:6" ht="33.75" x14ac:dyDescent="0.25">
      <c r="A156" s="3"/>
      <c r="B156" s="47" t="s">
        <v>331</v>
      </c>
      <c r="C156" s="47" t="s">
        <v>115</v>
      </c>
      <c r="D156" s="47">
        <v>5</v>
      </c>
      <c r="E156" s="11">
        <v>0</v>
      </c>
      <c r="F156" s="48">
        <f>IFERROR(ROUND(D156*E156,2),"ERRO")</f>
        <v>0</v>
      </c>
    </row>
    <row r="157" spans="1:6" ht="22.5" x14ac:dyDescent="0.25">
      <c r="A157" s="3"/>
      <c r="B157" s="47" t="s">
        <v>190</v>
      </c>
      <c r="C157" s="47" t="s">
        <v>116</v>
      </c>
      <c r="D157" s="47" t="s">
        <v>116</v>
      </c>
      <c r="E157" s="52" t="s">
        <v>116</v>
      </c>
      <c r="F157" s="58">
        <v>0</v>
      </c>
    </row>
    <row r="158" spans="1:6" x14ac:dyDescent="0.25">
      <c r="F158" s="53"/>
    </row>
    <row r="159" spans="1:6" x14ac:dyDescent="0.25">
      <c r="A159" s="81" t="s">
        <v>97</v>
      </c>
      <c r="B159" s="82"/>
      <c r="C159" s="82"/>
      <c r="D159" s="82"/>
      <c r="E159" s="82"/>
      <c r="F159" s="83"/>
    </row>
    <row r="160" spans="1:6" x14ac:dyDescent="0.25">
      <c r="A160" s="4">
        <v>5</v>
      </c>
      <c r="B160" s="81" t="s">
        <v>98</v>
      </c>
      <c r="C160" s="82"/>
      <c r="D160" s="83"/>
      <c r="E160" s="4" t="s">
        <v>23</v>
      </c>
      <c r="F160" s="4" t="s">
        <v>41</v>
      </c>
    </row>
    <row r="161" spans="1:6" x14ac:dyDescent="0.25">
      <c r="A161" s="2" t="s">
        <v>25</v>
      </c>
      <c r="B161" s="84" t="s">
        <v>99</v>
      </c>
      <c r="C161" s="85"/>
      <c r="D161" s="86"/>
      <c r="E161" s="54"/>
      <c r="F161" s="7">
        <f>IFERROR(ROUND(F130/'1'!$B$8,2),"ERRO")</f>
        <v>0</v>
      </c>
    </row>
    <row r="162" spans="1:6" x14ac:dyDescent="0.25">
      <c r="A162" s="2" t="s">
        <v>27</v>
      </c>
      <c r="B162" s="55" t="s">
        <v>335</v>
      </c>
      <c r="C162" s="56"/>
      <c r="D162" s="57"/>
      <c r="E162" s="54"/>
      <c r="F162" s="7">
        <f>IFERROR(ROUND(F140/'1'!$B$8,2),"ERRO")</f>
        <v>0</v>
      </c>
    </row>
    <row r="163" spans="1:6" x14ac:dyDescent="0.25">
      <c r="A163" s="2" t="s">
        <v>29</v>
      </c>
      <c r="B163" s="84" t="s">
        <v>319</v>
      </c>
      <c r="C163" s="85"/>
      <c r="D163" s="86"/>
      <c r="E163" s="54"/>
      <c r="F163" s="7" t="str">
        <f>IFERROR(ROUND((F147/(SUM('1'!E21:E22)/(16/188.76)))/'1'!$B$8,2),"ERRO")</f>
        <v>ERRO</v>
      </c>
    </row>
    <row r="164" spans="1:6" x14ac:dyDescent="0.25">
      <c r="A164" s="2" t="s">
        <v>31</v>
      </c>
      <c r="B164" s="84" t="s">
        <v>320</v>
      </c>
      <c r="C164" s="85"/>
      <c r="D164" s="86"/>
      <c r="E164" s="54"/>
      <c r="F164" s="7" t="str">
        <f>IFERROR(ROUND((F153/(SUM('1'!E21:E22)/(16/188.76)))*((1-0.2)/(12*5)),2),"ERRO")</f>
        <v>ERRO</v>
      </c>
    </row>
    <row r="165" spans="1:6" x14ac:dyDescent="0.25">
      <c r="A165" s="81" t="s">
        <v>321</v>
      </c>
      <c r="B165" s="82"/>
      <c r="C165" s="82"/>
      <c r="D165" s="82"/>
      <c r="E165" s="83"/>
      <c r="F165" s="27">
        <f>IFERROR(SUM(F161:F164),"ERRO")</f>
        <v>0</v>
      </c>
    </row>
    <row r="166" spans="1:6" ht="11.25" customHeight="1" x14ac:dyDescent="0.25">
      <c r="A166" s="105" t="s">
        <v>180</v>
      </c>
      <c r="B166" s="105"/>
      <c r="C166" s="105"/>
      <c r="D166" s="105"/>
      <c r="E166" s="105"/>
      <c r="F166" s="105"/>
    </row>
    <row r="167" spans="1:6" x14ac:dyDescent="0.25">
      <c r="A167" s="3"/>
    </row>
    <row r="168" spans="1:6" ht="11.25" customHeight="1" x14ac:dyDescent="0.25">
      <c r="A168" s="75" t="s">
        <v>101</v>
      </c>
      <c r="B168" s="75"/>
      <c r="C168" s="75"/>
      <c r="D168" s="75"/>
      <c r="E168" s="75"/>
      <c r="F168" s="75"/>
    </row>
    <row r="169" spans="1:6" x14ac:dyDescent="0.25">
      <c r="A169" s="3"/>
      <c r="B169" s="3"/>
      <c r="C169" s="3"/>
      <c r="D169" s="3"/>
      <c r="E169" s="3"/>
      <c r="F169" s="3"/>
    </row>
    <row r="170" spans="1:6" ht="11.25" customHeight="1" x14ac:dyDescent="0.25">
      <c r="A170" s="81" t="s">
        <v>101</v>
      </c>
      <c r="B170" s="82"/>
      <c r="C170" s="82"/>
      <c r="D170" s="82"/>
      <c r="E170" s="82"/>
      <c r="F170" s="83"/>
    </row>
    <row r="171" spans="1:6" x14ac:dyDescent="0.25">
      <c r="A171" s="4">
        <v>6</v>
      </c>
      <c r="B171" s="81" t="s">
        <v>102</v>
      </c>
      <c r="C171" s="82"/>
      <c r="D171" s="83"/>
      <c r="E171" s="4" t="s">
        <v>23</v>
      </c>
      <c r="F171" s="4" t="s">
        <v>41</v>
      </c>
    </row>
    <row r="172" spans="1:6" x14ac:dyDescent="0.25">
      <c r="A172" s="2" t="s">
        <v>25</v>
      </c>
      <c r="B172" s="84" t="s">
        <v>103</v>
      </c>
      <c r="C172" s="85"/>
      <c r="D172" s="86"/>
      <c r="E172" s="9">
        <v>0</v>
      </c>
      <c r="F172" s="7">
        <f>IFERROR(ROUND(($F$31+$F$90+$F$102+$F$126+$F$165-$F$77)*E172,2),"ERRO")</f>
        <v>0</v>
      </c>
    </row>
    <row r="173" spans="1:6" x14ac:dyDescent="0.25">
      <c r="A173" s="2" t="s">
        <v>27</v>
      </c>
      <c r="B173" s="84" t="s">
        <v>104</v>
      </c>
      <c r="C173" s="85"/>
      <c r="D173" s="86"/>
      <c r="E173" s="9">
        <v>0</v>
      </c>
      <c r="F173" s="7">
        <f>IFERROR(ROUND((($F$31+$F$90+$F$102+$F$126+$F$165+$F$172+$F$176-$F$77)/(1-($E$173+$E$174+$E$175)))*E173,2),"ERRO")</f>
        <v>0</v>
      </c>
    </row>
    <row r="174" spans="1:6" x14ac:dyDescent="0.25">
      <c r="A174" s="2" t="s">
        <v>29</v>
      </c>
      <c r="B174" s="84" t="s">
        <v>105</v>
      </c>
      <c r="C174" s="85"/>
      <c r="D174" s="86"/>
      <c r="E174" s="9">
        <v>0</v>
      </c>
      <c r="F174" s="7">
        <f>IFERROR(ROUND((($F$31+$F$90+$F$102+$F$126+$F$165+$F$172+$F$176-$F$77)/(1-($E$173+$E$174+$E$175)))*E174,2),"ERRO")</f>
        <v>0</v>
      </c>
    </row>
    <row r="175" spans="1:6" x14ac:dyDescent="0.25">
      <c r="A175" s="2" t="s">
        <v>31</v>
      </c>
      <c r="B175" s="84" t="s">
        <v>106</v>
      </c>
      <c r="C175" s="85"/>
      <c r="D175" s="86"/>
      <c r="E175" s="9">
        <v>0</v>
      </c>
      <c r="F175" s="7">
        <f>IFERROR(ROUND((($F$31+$F$90+$F$102+$F$126+$F$165+$F$172+$F$176-$F$77)/(1-($E$173+$E$174+$E$175)))*E175,2),"ERRO")</f>
        <v>0</v>
      </c>
    </row>
    <row r="176" spans="1:6" x14ac:dyDescent="0.25">
      <c r="A176" s="2" t="s">
        <v>33</v>
      </c>
      <c r="B176" s="84" t="s">
        <v>107</v>
      </c>
      <c r="C176" s="85"/>
      <c r="D176" s="86"/>
      <c r="E176" s="9">
        <v>0</v>
      </c>
      <c r="F176" s="7">
        <f>IFERROR(ROUND(($F$31+$F$90+$F$102+$F$126+$F$165+$F$172-$F$77)*E176,2),"ERRO")</f>
        <v>0</v>
      </c>
    </row>
    <row r="177" spans="1:6" ht="11.25" customHeight="1" x14ac:dyDescent="0.25">
      <c r="A177" s="81" t="s">
        <v>36</v>
      </c>
      <c r="B177" s="82"/>
      <c r="C177" s="82"/>
      <c r="D177" s="82"/>
      <c r="E177" s="83"/>
      <c r="F177" s="27">
        <f>IFERROR(SUM(F172:F176),"ERRO")</f>
        <v>0</v>
      </c>
    </row>
    <row r="178" spans="1:6" ht="11.25" customHeight="1" x14ac:dyDescent="0.25">
      <c r="A178" s="105" t="s">
        <v>181</v>
      </c>
      <c r="B178" s="105"/>
      <c r="C178" s="105"/>
      <c r="D178" s="105"/>
      <c r="E178" s="105"/>
      <c r="F178" s="105"/>
    </row>
    <row r="179" spans="1:6" ht="11.25" customHeight="1" x14ac:dyDescent="0.25">
      <c r="A179" s="75" t="s">
        <v>182</v>
      </c>
      <c r="B179" s="75"/>
      <c r="C179" s="75"/>
      <c r="D179" s="75"/>
      <c r="E179" s="75"/>
      <c r="F179" s="75"/>
    </row>
    <row r="180" spans="1:6" x14ac:dyDescent="0.25">
      <c r="A180" s="3"/>
      <c r="B180" s="3"/>
      <c r="C180" s="3"/>
      <c r="D180" s="3"/>
      <c r="E180" s="3"/>
      <c r="F180" s="3"/>
    </row>
    <row r="181" spans="1:6" ht="11.25" customHeight="1" x14ac:dyDescent="0.25">
      <c r="A181" s="75" t="s">
        <v>108</v>
      </c>
      <c r="B181" s="75"/>
      <c r="C181" s="75"/>
      <c r="D181" s="75"/>
      <c r="E181" s="75"/>
      <c r="F181" s="75"/>
    </row>
    <row r="182" spans="1:6" x14ac:dyDescent="0.25">
      <c r="A182" s="3"/>
    </row>
    <row r="183" spans="1:6" ht="11.25" customHeight="1" x14ac:dyDescent="0.25">
      <c r="A183" s="81" t="s">
        <v>109</v>
      </c>
      <c r="B183" s="82"/>
      <c r="C183" s="82"/>
      <c r="D183" s="82"/>
      <c r="E183" s="83"/>
      <c r="F183" s="4" t="s">
        <v>41</v>
      </c>
    </row>
    <row r="184" spans="1:6" x14ac:dyDescent="0.25">
      <c r="A184" s="2" t="s">
        <v>25</v>
      </c>
      <c r="B184" s="84" t="s">
        <v>21</v>
      </c>
      <c r="C184" s="85"/>
      <c r="D184" s="85"/>
      <c r="E184" s="86"/>
      <c r="F184" s="7">
        <f>F31</f>
        <v>0</v>
      </c>
    </row>
    <row r="185" spans="1:6" x14ac:dyDescent="0.25">
      <c r="A185" s="2" t="s">
        <v>27</v>
      </c>
      <c r="B185" s="84" t="s">
        <v>37</v>
      </c>
      <c r="C185" s="85"/>
      <c r="D185" s="85"/>
      <c r="E185" s="86"/>
      <c r="F185" s="7">
        <f>F90</f>
        <v>0</v>
      </c>
    </row>
    <row r="186" spans="1:6" x14ac:dyDescent="0.25">
      <c r="A186" s="2" t="s">
        <v>29</v>
      </c>
      <c r="B186" s="84" t="s">
        <v>77</v>
      </c>
      <c r="C186" s="85"/>
      <c r="D186" s="85"/>
      <c r="E186" s="86"/>
      <c r="F186" s="7">
        <f>F102</f>
        <v>0</v>
      </c>
    </row>
    <row r="187" spans="1:6" x14ac:dyDescent="0.25">
      <c r="A187" s="2" t="s">
        <v>31</v>
      </c>
      <c r="B187" s="84" t="s">
        <v>84</v>
      </c>
      <c r="C187" s="85"/>
      <c r="D187" s="85"/>
      <c r="E187" s="86"/>
      <c r="F187" s="7">
        <f>F126</f>
        <v>0</v>
      </c>
    </row>
    <row r="188" spans="1:6" x14ac:dyDescent="0.25">
      <c r="A188" s="2" t="s">
        <v>33</v>
      </c>
      <c r="B188" s="84" t="s">
        <v>97</v>
      </c>
      <c r="C188" s="85"/>
      <c r="D188" s="85"/>
      <c r="E188" s="86"/>
      <c r="F188" s="7">
        <f>F165</f>
        <v>0</v>
      </c>
    </row>
    <row r="189" spans="1:6" ht="11.25" customHeight="1" x14ac:dyDescent="0.25">
      <c r="A189" s="81" t="s">
        <v>110</v>
      </c>
      <c r="B189" s="82"/>
      <c r="C189" s="82"/>
      <c r="D189" s="82"/>
      <c r="E189" s="83"/>
      <c r="F189" s="27">
        <f>IFERROR(SUM(F184:F188),"ERRO")</f>
        <v>0</v>
      </c>
    </row>
    <row r="190" spans="1:6" x14ac:dyDescent="0.25">
      <c r="A190" s="2" t="s">
        <v>53</v>
      </c>
      <c r="B190" s="84" t="s">
        <v>101</v>
      </c>
      <c r="C190" s="85"/>
      <c r="D190" s="85"/>
      <c r="E190" s="86"/>
      <c r="F190" s="7">
        <f>F177</f>
        <v>0</v>
      </c>
    </row>
    <row r="191" spans="1:6" ht="11.25" customHeight="1" x14ac:dyDescent="0.25">
      <c r="A191" s="81" t="s">
        <v>111</v>
      </c>
      <c r="B191" s="82"/>
      <c r="C191" s="82"/>
      <c r="D191" s="82"/>
      <c r="E191" s="83"/>
      <c r="F191" s="10">
        <f>IFERROR(SUM(F189:F190),"ERRO")</f>
        <v>0</v>
      </c>
    </row>
  </sheetData>
  <sheetProtection algorithmName="SHA-512" hashValue="2B4ilBoNVC91TUcu5voejvbGLuinYHPMSIanImQSUYUyv1Szo2QLjzCFAT93ZgDDcS5l9o9yf81e1SpKAgOblQ==" saltValue="DL7X2PGJl4tMR1AzSz7EGA==" spinCount="100000" sheet="1" objects="1" scenarios="1"/>
  <mergeCells count="139">
    <mergeCell ref="A1:F1"/>
    <mergeCell ref="A3:F3"/>
    <mergeCell ref="A4:F4"/>
    <mergeCell ref="A7:F7"/>
    <mergeCell ref="C8:F8"/>
    <mergeCell ref="C9:F9"/>
    <mergeCell ref="A18:E18"/>
    <mergeCell ref="A19:E19"/>
    <mergeCell ref="A20:E20"/>
    <mergeCell ref="A21:E21"/>
    <mergeCell ref="A23:F23"/>
    <mergeCell ref="B24:D24"/>
    <mergeCell ref="C10:F10"/>
    <mergeCell ref="C11:F11"/>
    <mergeCell ref="C12:F12"/>
    <mergeCell ref="A13:F13"/>
    <mergeCell ref="A14:F14"/>
    <mergeCell ref="A16:F16"/>
    <mergeCell ref="A31:E31"/>
    <mergeCell ref="A32:F32"/>
    <mergeCell ref="A34:F34"/>
    <mergeCell ref="A36:F36"/>
    <mergeCell ref="B38:D38"/>
    <mergeCell ref="B39:D39"/>
    <mergeCell ref="B25:D25"/>
    <mergeCell ref="B26:D26"/>
    <mergeCell ref="B27:D27"/>
    <mergeCell ref="B28:D28"/>
    <mergeCell ref="B29:D29"/>
    <mergeCell ref="B30:D30"/>
    <mergeCell ref="A47:F47"/>
    <mergeCell ref="B48:D48"/>
    <mergeCell ref="B49:D49"/>
    <mergeCell ref="B50:D50"/>
    <mergeCell ref="B51:D51"/>
    <mergeCell ref="B52:D52"/>
    <mergeCell ref="B40:D40"/>
    <mergeCell ref="A41:E41"/>
    <mergeCell ref="A42:F42"/>
    <mergeCell ref="A43:F43"/>
    <mergeCell ref="A44:F44"/>
    <mergeCell ref="A45:F45"/>
    <mergeCell ref="A59:F59"/>
    <mergeCell ref="A60:F60"/>
    <mergeCell ref="A61:F61"/>
    <mergeCell ref="A63:E63"/>
    <mergeCell ref="A64:E64"/>
    <mergeCell ref="A65:E65"/>
    <mergeCell ref="B53:D53"/>
    <mergeCell ref="B54:D54"/>
    <mergeCell ref="B55:D55"/>
    <mergeCell ref="A56:D56"/>
    <mergeCell ref="B57:D57"/>
    <mergeCell ref="A58:D58"/>
    <mergeCell ref="B73:D73"/>
    <mergeCell ref="B74:D74"/>
    <mergeCell ref="B75:D75"/>
    <mergeCell ref="B76:D76"/>
    <mergeCell ref="B78:D78"/>
    <mergeCell ref="A79:D79"/>
    <mergeCell ref="A66:E66"/>
    <mergeCell ref="A67:E67"/>
    <mergeCell ref="A68:E68"/>
    <mergeCell ref="A70:F70"/>
    <mergeCell ref="B71:D71"/>
    <mergeCell ref="B72:D72"/>
    <mergeCell ref="B87:E87"/>
    <mergeCell ref="B88:E88"/>
    <mergeCell ref="B89:E89"/>
    <mergeCell ref="A90:E90"/>
    <mergeCell ref="A92:F92"/>
    <mergeCell ref="A94:F94"/>
    <mergeCell ref="A80:F80"/>
    <mergeCell ref="A81:F81"/>
    <mergeCell ref="A82:F82"/>
    <mergeCell ref="A83:F83"/>
    <mergeCell ref="A85:F85"/>
    <mergeCell ref="B86:E86"/>
    <mergeCell ref="B101:D101"/>
    <mergeCell ref="A102:E102"/>
    <mergeCell ref="A104:F104"/>
    <mergeCell ref="A105:F105"/>
    <mergeCell ref="A107:F107"/>
    <mergeCell ref="B108:D108"/>
    <mergeCell ref="B95:D95"/>
    <mergeCell ref="B96:D96"/>
    <mergeCell ref="B97:D97"/>
    <mergeCell ref="B98:D98"/>
    <mergeCell ref="B99:D99"/>
    <mergeCell ref="B100:D100"/>
    <mergeCell ref="A115:E115"/>
    <mergeCell ref="A117:F117"/>
    <mergeCell ref="B118:D118"/>
    <mergeCell ref="B119:D119"/>
    <mergeCell ref="A120:E120"/>
    <mergeCell ref="A122:F122"/>
    <mergeCell ref="B109:D109"/>
    <mergeCell ref="B110:D110"/>
    <mergeCell ref="B111:D111"/>
    <mergeCell ref="B112:D112"/>
    <mergeCell ref="B113:D113"/>
    <mergeCell ref="B114:D114"/>
    <mergeCell ref="A147:E147"/>
    <mergeCell ref="A153:E153"/>
    <mergeCell ref="A159:F159"/>
    <mergeCell ref="B160:D160"/>
    <mergeCell ref="B161:D161"/>
    <mergeCell ref="B163:D163"/>
    <mergeCell ref="B123:E123"/>
    <mergeCell ref="B124:E124"/>
    <mergeCell ref="B125:E125"/>
    <mergeCell ref="A126:E126"/>
    <mergeCell ref="A128:F128"/>
    <mergeCell ref="A130:E130"/>
    <mergeCell ref="A140:E140"/>
    <mergeCell ref="B172:D172"/>
    <mergeCell ref="B173:D173"/>
    <mergeCell ref="B174:D174"/>
    <mergeCell ref="B175:D175"/>
    <mergeCell ref="B176:D176"/>
    <mergeCell ref="A177:E177"/>
    <mergeCell ref="B164:D164"/>
    <mergeCell ref="A165:E165"/>
    <mergeCell ref="A166:F166"/>
    <mergeCell ref="A168:F168"/>
    <mergeCell ref="A170:F170"/>
    <mergeCell ref="B171:D171"/>
    <mergeCell ref="B186:E186"/>
    <mergeCell ref="B187:E187"/>
    <mergeCell ref="B188:E188"/>
    <mergeCell ref="A189:E189"/>
    <mergeCell ref="B190:E190"/>
    <mergeCell ref="A191:E191"/>
    <mergeCell ref="A178:F178"/>
    <mergeCell ref="A179:F179"/>
    <mergeCell ref="A181:F181"/>
    <mergeCell ref="A183:E183"/>
    <mergeCell ref="B184:E184"/>
    <mergeCell ref="B185:E185"/>
  </mergeCells>
  <dataValidations count="2">
    <dataValidation type="date" allowBlank="1" showInputMessage="1" showErrorMessage="1" error="Inserir data no formato dd/mm/aaaa." sqref="C12:F12" xr:uid="{DB7EDED0-ACCD-44F0-9AED-2EC80C79A4BE}">
      <formula1>36526</formula1>
      <formula2>72686</formula2>
    </dataValidation>
    <dataValidation type="decimal" allowBlank="1" showInputMessage="1" showErrorMessage="1" error="Inserir decimal entre 0,00 e 999999999,99." sqref="F157 E38:E40 E149:E150 E109:E114 C10:F10 F25 E26:E29 F30 E96:E101 F138 E57 F63:F68 F74:F78 F151 E119 E172:E176 F18:F21 E49:E55 E155:E156 E132:E137 F145 E142:E144" xr:uid="{06B4E377-3B03-45DA-AF31-61F0018F9BF3}">
      <formula1>0</formula1>
      <formula2>999999999.99</formula2>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17345-3526-4EAD-A602-CF0120416BD4}">
  <sheetPr>
    <pageSetUpPr fitToPage="1"/>
  </sheetPr>
  <dimension ref="A1:C16"/>
  <sheetViews>
    <sheetView showGridLines="0" zoomScaleNormal="100" zoomScaleSheetLayoutView="100" workbookViewId="0">
      <selection sqref="A1:C1"/>
    </sheetView>
  </sheetViews>
  <sheetFormatPr defaultRowHeight="11.25" x14ac:dyDescent="0.25"/>
  <cols>
    <col min="1" max="1" width="2.7109375" style="1" bestFit="1" customWidth="1"/>
    <col min="2" max="2" width="80.7109375" style="1" customWidth="1"/>
    <col min="3" max="3" width="16.140625" style="1" bestFit="1" customWidth="1"/>
    <col min="4" max="16384" width="9.140625" style="1"/>
  </cols>
  <sheetData>
    <row r="1" spans="1:3" x14ac:dyDescent="0.25">
      <c r="A1" s="75" t="s">
        <v>189</v>
      </c>
      <c r="B1" s="75"/>
      <c r="C1" s="75"/>
    </row>
    <row r="2" spans="1:3" x14ac:dyDescent="0.25">
      <c r="A2" s="3"/>
      <c r="B2" s="3"/>
      <c r="C2" s="3"/>
    </row>
    <row r="3" spans="1:3" ht="11.25" customHeight="1" x14ac:dyDescent="0.25">
      <c r="A3" s="89" t="s">
        <v>123</v>
      </c>
      <c r="B3" s="89"/>
      <c r="C3" s="89"/>
    </row>
    <row r="4" spans="1:3" x14ac:dyDescent="0.25">
      <c r="A4" s="2"/>
      <c r="B4" s="4" t="s">
        <v>113</v>
      </c>
      <c r="C4" s="4" t="s">
        <v>41</v>
      </c>
    </row>
    <row r="5" spans="1:3" ht="22.5" x14ac:dyDescent="0.25">
      <c r="A5" s="90" t="s">
        <v>25</v>
      </c>
      <c r="B5" s="2" t="str">
        <f>'1'!A13</f>
        <v>PRESTAÇÃO DE SERVIÇO DE LIMPEZA E CONSERVAÇÃO - ÁREAS INTERNAS (PISOS FRIOS) - 44 HORAS SEMANAIS DIURNAS - PRODUTIVIDADE 800 M2 A 1200 M2</v>
      </c>
      <c r="C5" s="32">
        <f>'5'!D4</f>
        <v>0</v>
      </c>
    </row>
    <row r="6" spans="1:3" ht="22.5" x14ac:dyDescent="0.25">
      <c r="A6" s="90"/>
      <c r="B6" s="2" t="str">
        <f>'1'!A14</f>
        <v>PRESTAÇÃO DE SERVIÇO DE LIMPEZA E CONSERVAÇÃO - ÁREAS INTERNAS (LABORATÓRIOS) - 44 HORAS SEMANAIS DIURNAS - PRODUTIVIDADE 360 M2 A 450 M2</v>
      </c>
      <c r="C6" s="32">
        <f>'5'!D5</f>
        <v>0</v>
      </c>
    </row>
    <row r="7" spans="1:3" ht="22.5" x14ac:dyDescent="0.25">
      <c r="A7" s="90"/>
      <c r="B7" s="2" t="str">
        <f>'1'!A15</f>
        <v>PRESTAÇÃO DE SERVIÇO DE LIMPEZA E CONSERVAÇÃO - ÁREAS INTERNAS (ALMOXARIFADOS/GALPÕES) - 44 HORAS SEMANAIS DIURNAS - PRODUTIVIDADE 1500 M2 a 2500 M2</v>
      </c>
      <c r="C7" s="32">
        <f>'5'!D6</f>
        <v>0</v>
      </c>
    </row>
    <row r="8" spans="1:3" ht="22.5" x14ac:dyDescent="0.25">
      <c r="A8" s="90"/>
      <c r="B8" s="2" t="str">
        <f>'1'!A16</f>
        <v>PRESTAÇÃO DE SERVIÇO DE LIMPEZA E CONSERVAÇÃO - ÁREAS INTERNAS (BANHEIROS) - 44 HORAS SEMANAIS DIURNAS - PRODUTIVIDADE 200 M2 A 300 M2</v>
      </c>
      <c r="C8" s="32">
        <f>'5'!D7</f>
        <v>0</v>
      </c>
    </row>
    <row r="9" spans="1:3" ht="33.75" x14ac:dyDescent="0.25">
      <c r="A9" s="90"/>
      <c r="B9" s="2" t="str">
        <f>'1'!A17</f>
        <v>PRESTAÇÃO DE SERVIÇO DE LIMPEZA E CONSERVAÇÃO - ÁREAS EXTERNAS (PISOS PAVIMENTADOS ADJACENTES/ CONTÍGUOS ÀS EDIFICAÇÕES) - 44 HORAS SEMANAIS DIURNAS - PRODUTIVIDADE 1800 A 2700 M2</v>
      </c>
      <c r="C9" s="32">
        <f>'5'!D8</f>
        <v>0</v>
      </c>
    </row>
    <row r="10" spans="1:3" ht="22.5" x14ac:dyDescent="0.25">
      <c r="A10" s="90"/>
      <c r="B10" s="2" t="str">
        <f>'1'!A18</f>
        <v>PRESTAÇÃO DE SERVIÇO DE LIMPEZA E CONSERVAÇÃO - ÁREAS EXTERNAS (VARRIÇÃO DE PASSEIOS E ARRUAMENTOS) - 44 HORAS SEMANAIS DIURNAS - PRODUTIVIDADE 1800 A 2700 M2</v>
      </c>
      <c r="C10" s="32">
        <f>'5'!D9</f>
        <v>0</v>
      </c>
    </row>
    <row r="11" spans="1:3" ht="22.5" x14ac:dyDescent="0.25">
      <c r="A11" s="90"/>
      <c r="B11" s="2" t="str">
        <f>'1'!A19</f>
        <v>PRESTAÇÃO DE SERVIÇO DE LIMPEZA E CONSERVAÇÃO - ÁREAS EXTERNAS (PÁTIOS E ÁREAS VERDES COM ALTA FREQUÊNCIA) - 44 HORAS SEMANAIS DIURNAS - PRODUTIVIDADE 1800 A 2700 M2</v>
      </c>
      <c r="C11" s="32">
        <f>'5'!D10</f>
        <v>0</v>
      </c>
    </row>
    <row r="12" spans="1:3" ht="22.5" x14ac:dyDescent="0.25">
      <c r="A12" s="90"/>
      <c r="B12" s="2" t="str">
        <f>'1'!A20</f>
        <v>PRESTAÇÃO DE SERVIÇO DE LIMPEZA E CONSERVAÇÃO - ÁREAS EXTERNAS (PÁTIOS E ÁREAS VERDES COM MÉDIA FREQUÊNCIA) - 44 HORAS SEMANAIS DIURNAS - PRODUTIVIDADE 1800 A 2700 M2</v>
      </c>
      <c r="C12" s="32">
        <f>'5'!D11</f>
        <v>0</v>
      </c>
    </row>
    <row r="13" spans="1:3" ht="33.75" x14ac:dyDescent="0.25">
      <c r="A13" s="90"/>
      <c r="B13" s="2" t="str">
        <f>'1'!A21</f>
        <v>PRESTAÇÃO DE SERVIÇO DE LIMPEZA E CONSERVAÇÃO - ESQUADRIAS EXTERNAS (FACE EXTERNA SEM EXPOSIÇÃO A SITUAÇÃO DE RISCO) - FREQUÊNCIA 16H/MENSAL - PRODUTIVIDADE 300 M2 A 380 M2</v>
      </c>
      <c r="C13" s="32">
        <f>'5'!D12</f>
        <v>0</v>
      </c>
    </row>
    <row r="14" spans="1:3" ht="22.5" x14ac:dyDescent="0.25">
      <c r="A14" s="90"/>
      <c r="B14" s="2" t="str">
        <f>'1'!A22</f>
        <v>PRESTAÇÃO DE SERVIÇO DE LIMPEZA E CONSERVAÇÃO - ESQUADRIAS EXTERNAS (FACE INTERNA) - FREQUÊNCIA 16H/MENSAL - PRODUTIVIDADE 300 M2 A 380 M2</v>
      </c>
      <c r="C14" s="32">
        <f>'5'!D13</f>
        <v>0</v>
      </c>
    </row>
    <row r="15" spans="1:3" x14ac:dyDescent="0.25">
      <c r="A15" s="2" t="s">
        <v>27</v>
      </c>
      <c r="B15" s="2" t="s">
        <v>122</v>
      </c>
      <c r="C15" s="32">
        <f>SUM(C5:C14)</f>
        <v>0</v>
      </c>
    </row>
    <row r="16" spans="1:3" ht="22.5" x14ac:dyDescent="0.25">
      <c r="A16" s="2" t="s">
        <v>29</v>
      </c>
      <c r="B16" s="2" t="s">
        <v>134</v>
      </c>
      <c r="C16" s="32">
        <f>C15*'1'!B8</f>
        <v>0</v>
      </c>
    </row>
  </sheetData>
  <sheetProtection algorithmName="SHA-512" hashValue="QwytXN7ysWyuwkRsv1WSyNvTqL+updH5lwnIj+C5kut1L8g4pz3S00vczBMtxDeD52k3Mln/v9FAvsLqB5Vu0w==" saltValue="KN1+rMn4cfev7DiA82bF6A==" spinCount="100000" sheet="1" objects="1" scenarios="1"/>
  <mergeCells count="3">
    <mergeCell ref="A3:C3"/>
    <mergeCell ref="A1:C1"/>
    <mergeCell ref="A5:A14"/>
  </mergeCells>
  <phoneticPr fontId="2" type="noConversion"/>
  <printOptions horizontalCentered="1"/>
  <pageMargins left="0.23622047244094491" right="0.23622047244094491" top="0.74803149606299213" bottom="0.74803149606299213" header="0.31496062992125984" footer="0.31496062992125984"/>
  <pageSetup paperSize="9" scale="99" fitToHeight="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6DC4C-EC01-4A59-9A6A-C983A9F0F5B0}">
  <sheetPr codeName="Planilha9">
    <pageSetUpPr fitToPage="1"/>
  </sheetPr>
  <dimension ref="A1:H83"/>
  <sheetViews>
    <sheetView showGridLines="0" zoomScaleNormal="100" zoomScaleSheetLayoutView="100" workbookViewId="0">
      <selection sqref="A1:G1"/>
    </sheetView>
  </sheetViews>
  <sheetFormatPr defaultRowHeight="11.25" x14ac:dyDescent="0.25"/>
  <cols>
    <col min="1" max="1" width="30.7109375" style="1" customWidth="1"/>
    <col min="2" max="7" width="20.7109375" style="1" customWidth="1"/>
    <col min="8" max="16384" width="9.140625" style="1"/>
  </cols>
  <sheetData>
    <row r="1" spans="1:8" x14ac:dyDescent="0.25">
      <c r="A1" s="75" t="s">
        <v>188</v>
      </c>
      <c r="B1" s="75"/>
      <c r="C1" s="75"/>
      <c r="D1" s="75"/>
      <c r="E1" s="75"/>
      <c r="F1" s="75"/>
      <c r="G1" s="75"/>
    </row>
    <row r="3" spans="1:8" x14ac:dyDescent="0.25">
      <c r="A3" s="75" t="s">
        <v>127</v>
      </c>
      <c r="B3" s="75"/>
      <c r="C3" s="75"/>
      <c r="D3" s="75"/>
      <c r="E3" s="75"/>
      <c r="F3" s="75"/>
      <c r="G3" s="75"/>
    </row>
    <row r="4" spans="1:8" x14ac:dyDescent="0.2">
      <c r="A4" s="23"/>
      <c r="B4" s="22"/>
      <c r="C4" s="22"/>
      <c r="E4" s="22"/>
      <c r="F4" s="22"/>
      <c r="G4" s="22"/>
    </row>
    <row r="5" spans="1:8" x14ac:dyDescent="0.25">
      <c r="A5" s="108" t="s">
        <v>144</v>
      </c>
      <c r="B5" s="108"/>
      <c r="C5" s="108"/>
      <c r="D5" s="108"/>
      <c r="E5" s="108"/>
      <c r="F5" s="108"/>
      <c r="G5" s="108"/>
    </row>
    <row r="6" spans="1:8" x14ac:dyDescent="0.2">
      <c r="A6" s="23"/>
      <c r="B6" s="22"/>
      <c r="C6" s="22"/>
      <c r="D6" s="22"/>
      <c r="E6" s="22"/>
      <c r="F6" s="22"/>
      <c r="G6" s="22"/>
    </row>
    <row r="7" spans="1:8" x14ac:dyDescent="0.25">
      <c r="A7" s="108" t="s">
        <v>145</v>
      </c>
      <c r="B7" s="75"/>
      <c r="C7" s="75"/>
      <c r="D7" s="75"/>
      <c r="E7" s="75"/>
      <c r="F7" s="75"/>
      <c r="G7" s="75"/>
    </row>
    <row r="8" spans="1:8" x14ac:dyDescent="0.25">
      <c r="A8" s="111"/>
      <c r="B8" s="111"/>
      <c r="C8" s="111"/>
      <c r="D8" s="111"/>
      <c r="E8" s="29">
        <v>1</v>
      </c>
      <c r="F8" s="29">
        <v>2</v>
      </c>
      <c r="G8" s="29" t="s">
        <v>132</v>
      </c>
    </row>
    <row r="9" spans="1:8" ht="21" x14ac:dyDescent="0.25">
      <c r="A9" s="110" t="s">
        <v>10</v>
      </c>
      <c r="B9" s="110"/>
      <c r="C9" s="110"/>
      <c r="D9" s="110"/>
      <c r="E9" s="30" t="s">
        <v>135</v>
      </c>
      <c r="F9" s="30" t="s">
        <v>136</v>
      </c>
      <c r="G9" s="30" t="s">
        <v>137</v>
      </c>
    </row>
    <row r="10" spans="1:8" x14ac:dyDescent="0.25">
      <c r="A10" s="109" t="s">
        <v>126</v>
      </c>
      <c r="B10" s="109"/>
      <c r="C10" s="109"/>
      <c r="D10" s="109"/>
      <c r="E10" s="31" t="str">
        <f>IFERROR(_xlfn.CONCAT("1 / (",TEXT('1'!E13/'1'!D13,"#.##0,####"),"** x ",TEXT('1'!C13,"#.##0"),"*)"),"ERRO")</f>
        <v>ERRO</v>
      </c>
      <c r="F10" s="32">
        <f>'Encarregado de Serviço'!$F$183</f>
        <v>0</v>
      </c>
      <c r="G10" s="32" t="str">
        <f>IFERROR(ROUND((1/(('1'!E13/'1'!D13)*'1'!C13))*F10,4),"ERRO")</f>
        <v>ERRO</v>
      </c>
      <c r="H10" s="25"/>
    </row>
    <row r="11" spans="1:8" x14ac:dyDescent="0.25">
      <c r="A11" s="109" t="s">
        <v>149</v>
      </c>
      <c r="B11" s="109"/>
      <c r="C11" s="109"/>
      <c r="D11" s="109"/>
      <c r="E11" s="31" t="str">
        <f>IFERROR(_xlfn.CONCAT("1 / ",TEXT('1'!C13,"#.##0"),"*"),"ERRO")</f>
        <v>1 / 0*</v>
      </c>
      <c r="F11" s="32">
        <f>'Servente de Limpeza I'!$F$240</f>
        <v>0</v>
      </c>
      <c r="G11" s="32" t="str">
        <f>IFERROR(ROUND(((1/'1'!C13)*F11),4),"ERRO")</f>
        <v>ERRO</v>
      </c>
      <c r="H11" s="25"/>
    </row>
    <row r="12" spans="1:8" x14ac:dyDescent="0.25">
      <c r="A12" s="110" t="s">
        <v>128</v>
      </c>
      <c r="B12" s="110"/>
      <c r="C12" s="110"/>
      <c r="D12" s="110"/>
      <c r="E12" s="110"/>
      <c r="F12" s="110"/>
      <c r="G12" s="33">
        <f>IFERROR(SUM(G10:G11),"ERRO")</f>
        <v>0</v>
      </c>
    </row>
    <row r="13" spans="1:8" x14ac:dyDescent="0.2">
      <c r="A13" s="24"/>
      <c r="B13" s="24"/>
      <c r="C13" s="24"/>
      <c r="D13" s="24"/>
      <c r="E13" s="22"/>
      <c r="F13" s="22"/>
      <c r="G13" s="22"/>
    </row>
    <row r="14" spans="1:8" x14ac:dyDescent="0.25">
      <c r="A14" s="108" t="s">
        <v>146</v>
      </c>
      <c r="B14" s="75"/>
      <c r="C14" s="75"/>
      <c r="D14" s="75"/>
      <c r="E14" s="75"/>
      <c r="F14" s="75"/>
      <c r="G14" s="75"/>
    </row>
    <row r="15" spans="1:8" x14ac:dyDescent="0.25">
      <c r="A15" s="109"/>
      <c r="B15" s="109"/>
      <c r="C15" s="109"/>
      <c r="D15" s="109"/>
      <c r="E15" s="30">
        <v>1</v>
      </c>
      <c r="F15" s="30">
        <v>2</v>
      </c>
      <c r="G15" s="30" t="s">
        <v>132</v>
      </c>
    </row>
    <row r="16" spans="1:8" ht="21" x14ac:dyDescent="0.25">
      <c r="A16" s="110" t="s">
        <v>10</v>
      </c>
      <c r="B16" s="110"/>
      <c r="C16" s="110"/>
      <c r="D16" s="110"/>
      <c r="E16" s="30" t="s">
        <v>135</v>
      </c>
      <c r="F16" s="30" t="s">
        <v>136</v>
      </c>
      <c r="G16" s="30" t="s">
        <v>137</v>
      </c>
    </row>
    <row r="17" spans="1:7" x14ac:dyDescent="0.25">
      <c r="A17" s="109" t="s">
        <v>126</v>
      </c>
      <c r="B17" s="109"/>
      <c r="C17" s="109"/>
      <c r="D17" s="109"/>
      <c r="E17" s="31" t="str">
        <f>IFERROR(_xlfn.CONCAT("1 / (",TEXT('1'!E14/'1'!D14,"#.##0,####"),"** x ",TEXT('1'!C14,"#.##0"),"*)"),"ERRO")</f>
        <v>ERRO</v>
      </c>
      <c r="F17" s="32">
        <f>'Encarregado de Serviço'!$F$183</f>
        <v>0</v>
      </c>
      <c r="G17" s="32" t="str">
        <f>IFERROR(ROUND((1/(('1'!E14/'1'!D14)*'1'!C14))*F17,4),"ERRO")</f>
        <v>ERRO</v>
      </c>
    </row>
    <row r="18" spans="1:7" x14ac:dyDescent="0.25">
      <c r="A18" s="109" t="s">
        <v>149</v>
      </c>
      <c r="B18" s="109"/>
      <c r="C18" s="109"/>
      <c r="D18" s="109"/>
      <c r="E18" s="31" t="str">
        <f>IFERROR(_xlfn.CONCAT("1 / ",TEXT('1'!C14,"#.##0"),"*"),"ERRO")</f>
        <v>1 / 0*</v>
      </c>
      <c r="F18" s="32">
        <f>'Servente de Limpeza I'!$F$240</f>
        <v>0</v>
      </c>
      <c r="G18" s="32" t="str">
        <f>IFERROR(ROUND(((1/'1'!C14)*F18),4),"ERRO")</f>
        <v>ERRO</v>
      </c>
    </row>
    <row r="19" spans="1:7" x14ac:dyDescent="0.25">
      <c r="A19" s="110" t="s">
        <v>128</v>
      </c>
      <c r="B19" s="110"/>
      <c r="C19" s="110"/>
      <c r="D19" s="110"/>
      <c r="E19" s="110"/>
      <c r="F19" s="110"/>
      <c r="G19" s="33">
        <f>IFERROR(SUM(G17:G18),"ERRO")</f>
        <v>0</v>
      </c>
    </row>
    <row r="20" spans="1:7" x14ac:dyDescent="0.2">
      <c r="A20" s="24"/>
      <c r="B20" s="24"/>
      <c r="C20" s="24"/>
      <c r="D20" s="24"/>
      <c r="E20" s="22"/>
      <c r="F20" s="22"/>
      <c r="G20" s="22"/>
    </row>
    <row r="21" spans="1:7" x14ac:dyDescent="0.25">
      <c r="A21" s="108" t="s">
        <v>192</v>
      </c>
      <c r="B21" s="75"/>
      <c r="C21" s="75"/>
      <c r="D21" s="75"/>
      <c r="E21" s="75"/>
      <c r="F21" s="75"/>
      <c r="G21" s="75"/>
    </row>
    <row r="22" spans="1:7" x14ac:dyDescent="0.25">
      <c r="A22" s="109"/>
      <c r="B22" s="109"/>
      <c r="C22" s="109"/>
      <c r="D22" s="109"/>
      <c r="E22" s="30">
        <v>1</v>
      </c>
      <c r="F22" s="30">
        <v>2</v>
      </c>
      <c r="G22" s="30" t="s">
        <v>132</v>
      </c>
    </row>
    <row r="23" spans="1:7" ht="21" x14ac:dyDescent="0.25">
      <c r="A23" s="110" t="s">
        <v>10</v>
      </c>
      <c r="B23" s="110"/>
      <c r="C23" s="110"/>
      <c r="D23" s="110"/>
      <c r="E23" s="30" t="s">
        <v>135</v>
      </c>
      <c r="F23" s="30" t="s">
        <v>136</v>
      </c>
      <c r="G23" s="30" t="s">
        <v>137</v>
      </c>
    </row>
    <row r="24" spans="1:7" x14ac:dyDescent="0.25">
      <c r="A24" s="109" t="s">
        <v>126</v>
      </c>
      <c r="B24" s="109"/>
      <c r="C24" s="109"/>
      <c r="D24" s="109"/>
      <c r="E24" s="31" t="str">
        <f>IFERROR(_xlfn.CONCAT("1 / (",TEXT('1'!E15/'1'!D15,"#.##0,####"),"** x ",TEXT('1'!B15/'1'!E15,"#.##0"),"*)"),"ERRO")</f>
        <v>ERRO</v>
      </c>
      <c r="F24" s="32">
        <f>'Encarregado de Serviço'!$F$183</f>
        <v>0</v>
      </c>
      <c r="G24" s="32" t="str">
        <f>IFERROR(ROUND((1/(('1'!E15/'1'!D15)*'1'!C15))*F24,4),"ERRO")</f>
        <v>ERRO</v>
      </c>
    </row>
    <row r="25" spans="1:7" x14ac:dyDescent="0.25">
      <c r="A25" s="109" t="s">
        <v>149</v>
      </c>
      <c r="B25" s="109"/>
      <c r="C25" s="109"/>
      <c r="D25" s="109"/>
      <c r="E25" s="31" t="str">
        <f>IFERROR(_xlfn.CONCAT("1 / ",TEXT('1'!B15/'1'!E15,"#.##0"),"*"),"ERRO")</f>
        <v>ERRO</v>
      </c>
      <c r="F25" s="32">
        <f>'Servente de Limpeza I'!$F$240</f>
        <v>0</v>
      </c>
      <c r="G25" s="32" t="str">
        <f>IFERROR(ROUND(((1/'1'!C15)*F25),4),"ERRO")</f>
        <v>ERRO</v>
      </c>
    </row>
    <row r="26" spans="1:7" x14ac:dyDescent="0.25">
      <c r="A26" s="110" t="s">
        <v>128</v>
      </c>
      <c r="B26" s="110"/>
      <c r="C26" s="110"/>
      <c r="D26" s="110"/>
      <c r="E26" s="110"/>
      <c r="F26" s="110"/>
      <c r="G26" s="33">
        <f>IFERROR(SUM(G24:G25),"ERRO")</f>
        <v>0</v>
      </c>
    </row>
    <row r="27" spans="1:7" x14ac:dyDescent="0.2">
      <c r="A27" s="24"/>
      <c r="B27" s="24"/>
      <c r="C27" s="24"/>
      <c r="D27" s="24"/>
      <c r="E27" s="22"/>
      <c r="F27" s="22"/>
      <c r="G27" s="22"/>
    </row>
    <row r="28" spans="1:7" x14ac:dyDescent="0.25">
      <c r="A28" s="108" t="s">
        <v>147</v>
      </c>
      <c r="B28" s="75"/>
      <c r="C28" s="75"/>
      <c r="D28" s="75"/>
      <c r="E28" s="75"/>
      <c r="F28" s="75"/>
      <c r="G28" s="75"/>
    </row>
    <row r="29" spans="1:7" x14ac:dyDescent="0.25">
      <c r="A29" s="109"/>
      <c r="B29" s="109"/>
      <c r="C29" s="109"/>
      <c r="D29" s="109"/>
      <c r="E29" s="30">
        <v>1</v>
      </c>
      <c r="F29" s="30">
        <v>2</v>
      </c>
      <c r="G29" s="30" t="s">
        <v>132</v>
      </c>
    </row>
    <row r="30" spans="1:7" ht="21" x14ac:dyDescent="0.25">
      <c r="A30" s="110" t="s">
        <v>10</v>
      </c>
      <c r="B30" s="110"/>
      <c r="C30" s="110"/>
      <c r="D30" s="110"/>
      <c r="E30" s="30" t="s">
        <v>135</v>
      </c>
      <c r="F30" s="30" t="s">
        <v>136</v>
      </c>
      <c r="G30" s="30" t="s">
        <v>137</v>
      </c>
    </row>
    <row r="31" spans="1:7" x14ac:dyDescent="0.25">
      <c r="A31" s="109" t="s">
        <v>126</v>
      </c>
      <c r="B31" s="109"/>
      <c r="C31" s="109"/>
      <c r="D31" s="109"/>
      <c r="E31" s="31" t="str">
        <f>IFERROR(_xlfn.CONCAT("1 / (",TEXT('1'!E16/'1'!D16,"#.##0,####"),"** x ",TEXT('1'!C16,"#.##0"),"*)"),"ERRO")</f>
        <v>ERRO</v>
      </c>
      <c r="F31" s="32">
        <f>'Encarregado de Serviço'!$F$183</f>
        <v>0</v>
      </c>
      <c r="G31" s="32" t="str">
        <f>IFERROR(ROUND((1/(('1'!E16/'1'!D16)*'1'!C16))*F31,4),"ERRO")</f>
        <v>ERRO</v>
      </c>
    </row>
    <row r="32" spans="1:7" x14ac:dyDescent="0.25">
      <c r="A32" s="109" t="s">
        <v>149</v>
      </c>
      <c r="B32" s="109"/>
      <c r="C32" s="109"/>
      <c r="D32" s="109"/>
      <c r="E32" s="31" t="str">
        <f>IFERROR(_xlfn.CONCAT("1 / ",TEXT('1'!C16,"#.##0"),"*"),"ERRO")</f>
        <v>1 / 0*</v>
      </c>
      <c r="F32" s="32">
        <f>'Servente de Limpeza I'!$F$240</f>
        <v>0</v>
      </c>
      <c r="G32" s="32" t="str">
        <f>IFERROR(ROUND(((1/'1'!C16)*F32),4),"ERRO")</f>
        <v>ERRO</v>
      </c>
    </row>
    <row r="33" spans="1:7" x14ac:dyDescent="0.25">
      <c r="A33" s="110" t="s">
        <v>128</v>
      </c>
      <c r="B33" s="110"/>
      <c r="C33" s="110"/>
      <c r="D33" s="110"/>
      <c r="E33" s="110"/>
      <c r="F33" s="110"/>
      <c r="G33" s="33">
        <f>IFERROR(SUM(G31:G32),"ERRO")</f>
        <v>0</v>
      </c>
    </row>
    <row r="34" spans="1:7" x14ac:dyDescent="0.2">
      <c r="A34" s="23"/>
      <c r="B34" s="22"/>
      <c r="C34" s="22"/>
      <c r="D34" s="22"/>
      <c r="E34" s="22"/>
      <c r="F34" s="22"/>
      <c r="G34" s="22"/>
    </row>
    <row r="35" spans="1:7" x14ac:dyDescent="0.25">
      <c r="A35" s="108" t="s">
        <v>148</v>
      </c>
      <c r="B35" s="108"/>
      <c r="C35" s="108"/>
      <c r="D35" s="108"/>
      <c r="E35" s="108"/>
      <c r="F35" s="108"/>
      <c r="G35" s="108"/>
    </row>
    <row r="36" spans="1:7" x14ac:dyDescent="0.25">
      <c r="A36" s="24"/>
      <c r="B36" s="24"/>
      <c r="C36" s="24"/>
      <c r="D36" s="24"/>
      <c r="E36" s="24"/>
      <c r="F36" s="24"/>
      <c r="G36" s="24"/>
    </row>
    <row r="37" spans="1:7" x14ac:dyDescent="0.25">
      <c r="A37" s="108" t="s">
        <v>201</v>
      </c>
      <c r="B37" s="108"/>
      <c r="C37" s="108"/>
      <c r="D37" s="108"/>
      <c r="E37" s="108"/>
      <c r="F37" s="108"/>
      <c r="G37" s="108"/>
    </row>
    <row r="38" spans="1:7" x14ac:dyDescent="0.25">
      <c r="A38" s="113"/>
      <c r="B38" s="114"/>
      <c r="C38" s="114"/>
      <c r="D38" s="115"/>
      <c r="E38" s="29">
        <v>1</v>
      </c>
      <c r="F38" s="29">
        <v>2</v>
      </c>
      <c r="G38" s="29" t="s">
        <v>132</v>
      </c>
    </row>
    <row r="39" spans="1:7" ht="21" x14ac:dyDescent="0.25">
      <c r="A39" s="116" t="s">
        <v>129</v>
      </c>
      <c r="B39" s="117"/>
      <c r="C39" s="117"/>
      <c r="D39" s="118"/>
      <c r="E39" s="29" t="s">
        <v>135</v>
      </c>
      <c r="F39" s="29" t="s">
        <v>136</v>
      </c>
      <c r="G39" s="29" t="s">
        <v>137</v>
      </c>
    </row>
    <row r="40" spans="1:7" x14ac:dyDescent="0.25">
      <c r="A40" s="113" t="s">
        <v>126</v>
      </c>
      <c r="B40" s="114"/>
      <c r="C40" s="114"/>
      <c r="D40" s="115"/>
      <c r="E40" s="28" t="str">
        <f>IFERROR(_xlfn.CONCAT("1 / (",TEXT('1'!E17/'1'!D17,"#.##0,####"),"** x ",TEXT('1'!C17,"#.##0"),"*)"),"ERRO")</f>
        <v>ERRO</v>
      </c>
      <c r="F40" s="32">
        <f>'Encarregado de Serviço'!$F$183</f>
        <v>0</v>
      </c>
      <c r="G40" s="32" t="str">
        <f>IFERROR(ROUND((1/(('1'!E17/'1'!D17)*'1'!C17))*F40,4),"ERRO")</f>
        <v>ERRO</v>
      </c>
    </row>
    <row r="41" spans="1:7" x14ac:dyDescent="0.25">
      <c r="A41" s="113" t="s">
        <v>149</v>
      </c>
      <c r="B41" s="114"/>
      <c r="C41" s="114"/>
      <c r="D41" s="115"/>
      <c r="E41" s="28" t="str">
        <f>IFERROR(_xlfn.CONCAT("1 / ",TEXT('1'!C17,"#.##0"),"*"),"ERRO")</f>
        <v>1 / 0*</v>
      </c>
      <c r="F41" s="32">
        <f>'Servente de Limpeza II'!$F$214</f>
        <v>0</v>
      </c>
      <c r="G41" s="32" t="str">
        <f>IFERROR(ROUND(((1/'1'!C17)*F41),4),"ERRO")</f>
        <v>ERRO</v>
      </c>
    </row>
    <row r="42" spans="1:7" x14ac:dyDescent="0.25">
      <c r="A42" s="112" t="s">
        <v>128</v>
      </c>
      <c r="B42" s="112"/>
      <c r="C42" s="112"/>
      <c r="D42" s="112"/>
      <c r="E42" s="112"/>
      <c r="F42" s="112"/>
      <c r="G42" s="33">
        <f>IFERROR(SUM(G40:G41),"ERRO")</f>
        <v>0</v>
      </c>
    </row>
    <row r="43" spans="1:7" x14ac:dyDescent="0.25">
      <c r="A43" s="24"/>
      <c r="B43" s="24"/>
      <c r="C43" s="24"/>
      <c r="D43" s="24"/>
      <c r="E43" s="24"/>
      <c r="F43" s="24"/>
      <c r="G43" s="24"/>
    </row>
    <row r="44" spans="1:7" x14ac:dyDescent="0.25">
      <c r="A44" s="108" t="s">
        <v>202</v>
      </c>
      <c r="B44" s="108"/>
      <c r="C44" s="108"/>
      <c r="D44" s="108"/>
      <c r="E44" s="108"/>
      <c r="F44" s="108"/>
      <c r="G44" s="108"/>
    </row>
    <row r="45" spans="1:7" x14ac:dyDescent="0.25">
      <c r="A45" s="113"/>
      <c r="B45" s="114"/>
      <c r="C45" s="114"/>
      <c r="D45" s="115"/>
      <c r="E45" s="29">
        <v>1</v>
      </c>
      <c r="F45" s="29">
        <v>2</v>
      </c>
      <c r="G45" s="29" t="s">
        <v>132</v>
      </c>
    </row>
    <row r="46" spans="1:7" ht="21" x14ac:dyDescent="0.25">
      <c r="A46" s="116" t="s">
        <v>129</v>
      </c>
      <c r="B46" s="117"/>
      <c r="C46" s="117"/>
      <c r="D46" s="118"/>
      <c r="E46" s="29" t="s">
        <v>135</v>
      </c>
      <c r="F46" s="29" t="s">
        <v>136</v>
      </c>
      <c r="G46" s="29" t="s">
        <v>137</v>
      </c>
    </row>
    <row r="47" spans="1:7" x14ac:dyDescent="0.25">
      <c r="A47" s="113" t="s">
        <v>126</v>
      </c>
      <c r="B47" s="114"/>
      <c r="C47" s="114"/>
      <c r="D47" s="115"/>
      <c r="E47" s="28" t="str">
        <f>IFERROR(_xlfn.CONCAT("1 / (",TEXT('1'!E18/'1'!D18,"#.##0,####"),"** x ",TEXT('1'!B18/'1'!E18,"#.##0"),"*)"),"ERRO")</f>
        <v>ERRO</v>
      </c>
      <c r="F47" s="32">
        <f>'Encarregado de Serviço'!$F$183</f>
        <v>0</v>
      </c>
      <c r="G47" s="32" t="str">
        <f>IFERROR(ROUND((1/(('1'!E18/'1'!D18)*'1'!C18))*F47,4),"ERRO")</f>
        <v>ERRO</v>
      </c>
    </row>
    <row r="48" spans="1:7" x14ac:dyDescent="0.25">
      <c r="A48" s="113" t="s">
        <v>149</v>
      </c>
      <c r="B48" s="114"/>
      <c r="C48" s="114"/>
      <c r="D48" s="115"/>
      <c r="E48" s="28" t="str">
        <f>IFERROR(_xlfn.CONCAT("1 / ",TEXT('1'!B18/'1'!E18,"#.##0"),"*"),"ERRO")</f>
        <v>ERRO</v>
      </c>
      <c r="F48" s="32">
        <f>'Servente de Limpeza II'!$F$214</f>
        <v>0</v>
      </c>
      <c r="G48" s="32" t="str">
        <f>IFERROR(ROUND(((1/'1'!C18)*F48),4),"ERRO")</f>
        <v>ERRO</v>
      </c>
    </row>
    <row r="49" spans="1:7" x14ac:dyDescent="0.25">
      <c r="A49" s="112" t="s">
        <v>128</v>
      </c>
      <c r="B49" s="112"/>
      <c r="C49" s="112"/>
      <c r="D49" s="112"/>
      <c r="E49" s="112"/>
      <c r="F49" s="112"/>
      <c r="G49" s="33">
        <f>IFERROR(SUM(G47:G48),"ERRO")</f>
        <v>0</v>
      </c>
    </row>
    <row r="50" spans="1:7" x14ac:dyDescent="0.25">
      <c r="A50" s="24"/>
      <c r="B50" s="24"/>
      <c r="C50" s="24"/>
      <c r="D50" s="24"/>
      <c r="E50" s="24"/>
      <c r="F50" s="24"/>
      <c r="G50" s="24"/>
    </row>
    <row r="51" spans="1:7" x14ac:dyDescent="0.25">
      <c r="A51" s="108" t="s">
        <v>210</v>
      </c>
      <c r="B51" s="108"/>
      <c r="C51" s="108"/>
      <c r="D51" s="108"/>
      <c r="E51" s="108"/>
      <c r="F51" s="108"/>
      <c r="G51" s="108"/>
    </row>
    <row r="52" spans="1:7" x14ac:dyDescent="0.25">
      <c r="A52" s="111"/>
      <c r="B52" s="111"/>
      <c r="C52" s="111"/>
      <c r="D52" s="111"/>
      <c r="E52" s="29">
        <v>1</v>
      </c>
      <c r="F52" s="29">
        <v>2</v>
      </c>
      <c r="G52" s="29" t="s">
        <v>132</v>
      </c>
    </row>
    <row r="53" spans="1:7" ht="21" x14ac:dyDescent="0.25">
      <c r="A53" s="112" t="s">
        <v>129</v>
      </c>
      <c r="B53" s="112"/>
      <c r="C53" s="112"/>
      <c r="D53" s="112"/>
      <c r="E53" s="29" t="s">
        <v>135</v>
      </c>
      <c r="F53" s="29" t="s">
        <v>136</v>
      </c>
      <c r="G53" s="29" t="s">
        <v>137</v>
      </c>
    </row>
    <row r="54" spans="1:7" x14ac:dyDescent="0.25">
      <c r="A54" s="111" t="s">
        <v>126</v>
      </c>
      <c r="B54" s="111"/>
      <c r="C54" s="111"/>
      <c r="D54" s="111"/>
      <c r="E54" s="28" t="str">
        <f>IFERROR(_xlfn.CONCAT("1 / (",TEXT('1'!E19/'1'!D19,"#.##0,####"),"** x ",TEXT('1'!C19,"#.##0"),"*)"),"ERRO")</f>
        <v>ERRO</v>
      </c>
      <c r="F54" s="32">
        <f>'Encarregado de Serviço'!$F$183</f>
        <v>0</v>
      </c>
      <c r="G54" s="32" t="str">
        <f>IFERROR(ROUND((1/(('1'!E19/'1'!D19)*'1'!C19))*F54,4),"ERRO")</f>
        <v>ERRO</v>
      </c>
    </row>
    <row r="55" spans="1:7" x14ac:dyDescent="0.25">
      <c r="A55" s="111" t="s">
        <v>149</v>
      </c>
      <c r="B55" s="111"/>
      <c r="C55" s="111"/>
      <c r="D55" s="111"/>
      <c r="E55" s="28" t="str">
        <f>IFERROR(_xlfn.CONCAT("1 / ",TEXT('1'!C19,"#.##0"),"*"),"ERRO")</f>
        <v>1 / 0*</v>
      </c>
      <c r="F55" s="32">
        <f>'Servente de Limpeza II'!$F$214</f>
        <v>0</v>
      </c>
      <c r="G55" s="32" t="str">
        <f>IFERROR(ROUND(((1/'1'!C19)*F55),4),"ERRO")</f>
        <v>ERRO</v>
      </c>
    </row>
    <row r="56" spans="1:7" x14ac:dyDescent="0.25">
      <c r="A56" s="112" t="s">
        <v>128</v>
      </c>
      <c r="B56" s="112"/>
      <c r="C56" s="112"/>
      <c r="D56" s="112"/>
      <c r="E56" s="112"/>
      <c r="F56" s="112"/>
      <c r="G56" s="33">
        <f>IFERROR(SUM(G54:G55),"ERRO")</f>
        <v>0</v>
      </c>
    </row>
    <row r="57" spans="1:7" x14ac:dyDescent="0.25">
      <c r="A57" s="24"/>
      <c r="B57" s="24"/>
      <c r="C57" s="24"/>
      <c r="D57" s="24"/>
      <c r="E57" s="24"/>
      <c r="F57" s="24"/>
      <c r="G57" s="24"/>
    </row>
    <row r="58" spans="1:7" x14ac:dyDescent="0.25">
      <c r="A58" s="108" t="s">
        <v>200</v>
      </c>
      <c r="B58" s="108"/>
      <c r="C58" s="108"/>
      <c r="D58" s="108"/>
      <c r="E58" s="108"/>
      <c r="F58" s="108"/>
      <c r="G58" s="108"/>
    </row>
    <row r="59" spans="1:7" x14ac:dyDescent="0.25">
      <c r="A59" s="111"/>
      <c r="B59" s="111"/>
      <c r="C59" s="111"/>
      <c r="D59" s="111"/>
      <c r="E59" s="29">
        <v>1</v>
      </c>
      <c r="F59" s="29">
        <v>2</v>
      </c>
      <c r="G59" s="29" t="s">
        <v>132</v>
      </c>
    </row>
    <row r="60" spans="1:7" ht="21" x14ac:dyDescent="0.25">
      <c r="A60" s="112" t="s">
        <v>129</v>
      </c>
      <c r="B60" s="112"/>
      <c r="C60" s="112"/>
      <c r="D60" s="112"/>
      <c r="E60" s="29" t="s">
        <v>135</v>
      </c>
      <c r="F60" s="29" t="s">
        <v>136</v>
      </c>
      <c r="G60" s="29" t="s">
        <v>137</v>
      </c>
    </row>
    <row r="61" spans="1:7" x14ac:dyDescent="0.25">
      <c r="A61" s="111" t="s">
        <v>126</v>
      </c>
      <c r="B61" s="111"/>
      <c r="C61" s="111"/>
      <c r="D61" s="111"/>
      <c r="E61" s="28" t="str">
        <f>IFERROR(_xlfn.CONCAT("1 / (",TEXT('1'!E20/'1'!D20,"#.##0,####"),"** x ",TEXT('1'!C20,"#.##0"),"*)"),"ERRO")</f>
        <v>ERRO</v>
      </c>
      <c r="F61" s="32">
        <f>'Encarregado de Serviço'!$F$183</f>
        <v>0</v>
      </c>
      <c r="G61" s="32" t="str">
        <f>IFERROR(ROUND((1/(('1'!E20/'1'!D20)*'1'!C20))*F61,4),"ERRO")</f>
        <v>ERRO</v>
      </c>
    </row>
    <row r="62" spans="1:7" x14ac:dyDescent="0.25">
      <c r="A62" s="111" t="s">
        <v>149</v>
      </c>
      <c r="B62" s="111"/>
      <c r="C62" s="111"/>
      <c r="D62" s="111"/>
      <c r="E62" s="28" t="str">
        <f>IFERROR(_xlfn.CONCAT("1 / ",TEXT('1'!C20,"#.##0"),"*"),"ERRO")</f>
        <v>1 / 0*</v>
      </c>
      <c r="F62" s="32">
        <f>'Servente de Limpeza II'!$F$214</f>
        <v>0</v>
      </c>
      <c r="G62" s="32" t="str">
        <f>IFERROR(ROUND(((1/'1'!C20)*F62),4),"ERRO")</f>
        <v>ERRO</v>
      </c>
    </row>
    <row r="63" spans="1:7" x14ac:dyDescent="0.25">
      <c r="A63" s="112" t="s">
        <v>128</v>
      </c>
      <c r="B63" s="112"/>
      <c r="C63" s="112"/>
      <c r="D63" s="112"/>
      <c r="E63" s="112"/>
      <c r="F63" s="112"/>
      <c r="G63" s="33">
        <f>IFERROR(SUM(G61:G62),"ERRO")</f>
        <v>0</v>
      </c>
    </row>
    <row r="64" spans="1:7" x14ac:dyDescent="0.25">
      <c r="A64" s="24"/>
      <c r="B64" s="24"/>
      <c r="C64" s="24"/>
      <c r="D64" s="24"/>
      <c r="E64" s="24"/>
      <c r="F64" s="24"/>
      <c r="G64" s="24"/>
    </row>
    <row r="65" spans="1:7" x14ac:dyDescent="0.25">
      <c r="A65" s="108" t="s">
        <v>186</v>
      </c>
      <c r="B65" s="108"/>
      <c r="C65" s="108"/>
      <c r="D65" s="108"/>
      <c r="E65" s="108"/>
      <c r="F65" s="108"/>
      <c r="G65" s="108"/>
    </row>
    <row r="66" spans="1:7" x14ac:dyDescent="0.25">
      <c r="A66" s="24"/>
      <c r="B66" s="24"/>
      <c r="C66" s="24"/>
      <c r="D66" s="24"/>
      <c r="E66" s="24"/>
      <c r="F66" s="24"/>
      <c r="G66" s="24"/>
    </row>
    <row r="67" spans="1:7" x14ac:dyDescent="0.25">
      <c r="A67" s="108" t="s">
        <v>211</v>
      </c>
      <c r="B67" s="108"/>
      <c r="C67" s="108"/>
      <c r="D67" s="108"/>
      <c r="E67" s="108"/>
      <c r="F67" s="108"/>
      <c r="G67" s="108"/>
    </row>
    <row r="68" spans="1:7" x14ac:dyDescent="0.25">
      <c r="A68" s="28"/>
      <c r="B68" s="29">
        <v>1</v>
      </c>
      <c r="C68" s="29">
        <v>2</v>
      </c>
      <c r="D68" s="29">
        <v>3</v>
      </c>
      <c r="E68" s="29">
        <v>4</v>
      </c>
      <c r="F68" s="29">
        <v>5</v>
      </c>
      <c r="G68" s="29" t="s">
        <v>133</v>
      </c>
    </row>
    <row r="69" spans="1:7" ht="31.5" x14ac:dyDescent="0.25">
      <c r="A69" s="29" t="s">
        <v>10</v>
      </c>
      <c r="B69" s="29" t="s">
        <v>135</v>
      </c>
      <c r="C69" s="29" t="s">
        <v>150</v>
      </c>
      <c r="D69" s="29" t="s">
        <v>138</v>
      </c>
      <c r="E69" s="29" t="s">
        <v>143</v>
      </c>
      <c r="F69" s="29" t="s">
        <v>136</v>
      </c>
      <c r="G69" s="29" t="s">
        <v>139</v>
      </c>
    </row>
    <row r="70" spans="1:7" x14ac:dyDescent="0.25">
      <c r="A70" s="28" t="s">
        <v>126</v>
      </c>
      <c r="B70" s="31" t="str">
        <f>IFERROR(_xlfn.CONCAT("1 / (",TEXT('1'!E21/'1'!D21,"#.##0,####"),"** x ",TEXT('1'!C21,"#.##0"),"*)"),"ERRO")</f>
        <v>ERRO</v>
      </c>
      <c r="C70" s="31" t="s">
        <v>185</v>
      </c>
      <c r="D70" s="28" t="s">
        <v>131</v>
      </c>
      <c r="E70" s="34" t="str">
        <f>IFERROR((1/(('1'!E21/'1'!D21)*'1'!C21))*16*(1/188.76),"ERRO")</f>
        <v>ERRO</v>
      </c>
      <c r="F70" s="32">
        <f>'Encarregado de Serviço'!$F$183</f>
        <v>0</v>
      </c>
      <c r="G70" s="32" t="str">
        <f>IFERROR(ROUND(E70*F70,4),"ERRO")</f>
        <v>ERRO</v>
      </c>
    </row>
    <row r="71" spans="1:7" x14ac:dyDescent="0.25">
      <c r="A71" s="28" t="s">
        <v>149</v>
      </c>
      <c r="B71" s="31" t="str">
        <f>IFERROR(_xlfn.CONCAT("1 / ",TEXT('1'!C21,"#.##0"),"*"),"ERRO")</f>
        <v>1 / 0*</v>
      </c>
      <c r="C71" s="31" t="s">
        <v>185</v>
      </c>
      <c r="D71" s="28" t="s">
        <v>131</v>
      </c>
      <c r="E71" s="34" t="str">
        <f>IFERROR((1/'1'!C21)*16*(1/188.76),"ERRO")</f>
        <v>ERRO</v>
      </c>
      <c r="F71" s="32">
        <f>'Servente de Limpeza III'!F191</f>
        <v>0</v>
      </c>
      <c r="G71" s="32" t="str">
        <f>IFERROR(ROUND(E71*F71,4),"ERRO")</f>
        <v>ERRO</v>
      </c>
    </row>
    <row r="72" spans="1:7" x14ac:dyDescent="0.25">
      <c r="A72" s="112" t="s">
        <v>128</v>
      </c>
      <c r="B72" s="112"/>
      <c r="C72" s="112"/>
      <c r="D72" s="112"/>
      <c r="E72" s="112"/>
      <c r="F72" s="112"/>
      <c r="G72" s="33">
        <f>IFERROR(SUM(G70:G71),"ERRO")</f>
        <v>0</v>
      </c>
    </row>
    <row r="73" spans="1:7" x14ac:dyDescent="0.25">
      <c r="A73" s="24"/>
      <c r="B73" s="24"/>
      <c r="C73" s="24"/>
      <c r="D73" s="24"/>
      <c r="E73" s="24"/>
      <c r="F73" s="24"/>
      <c r="G73" s="24"/>
    </row>
    <row r="74" spans="1:7" x14ac:dyDescent="0.25">
      <c r="A74" s="108" t="s">
        <v>214</v>
      </c>
      <c r="B74" s="108"/>
      <c r="C74" s="108"/>
      <c r="D74" s="108"/>
      <c r="E74" s="108"/>
      <c r="F74" s="108"/>
      <c r="G74" s="108"/>
    </row>
    <row r="75" spans="1:7" x14ac:dyDescent="0.25">
      <c r="A75" s="28"/>
      <c r="B75" s="29">
        <v>1</v>
      </c>
      <c r="C75" s="29">
        <v>2</v>
      </c>
      <c r="D75" s="29">
        <v>3</v>
      </c>
      <c r="E75" s="29">
        <v>4</v>
      </c>
      <c r="F75" s="29">
        <v>5</v>
      </c>
      <c r="G75" s="29" t="s">
        <v>133</v>
      </c>
    </row>
    <row r="76" spans="1:7" ht="31.5" x14ac:dyDescent="0.25">
      <c r="A76" s="29" t="s">
        <v>10</v>
      </c>
      <c r="B76" s="29" t="s">
        <v>135</v>
      </c>
      <c r="C76" s="29" t="s">
        <v>150</v>
      </c>
      <c r="D76" s="29" t="s">
        <v>138</v>
      </c>
      <c r="E76" s="29" t="s">
        <v>143</v>
      </c>
      <c r="F76" s="29" t="s">
        <v>136</v>
      </c>
      <c r="G76" s="29" t="s">
        <v>139</v>
      </c>
    </row>
    <row r="77" spans="1:7" x14ac:dyDescent="0.25">
      <c r="A77" s="28" t="s">
        <v>126</v>
      </c>
      <c r="B77" s="31" t="str">
        <f>IFERROR(_xlfn.CONCAT("1 / (",TEXT('1'!E22/'1'!D22,"#.##0,####"),"** x ",TEXT('1'!C22,"#.##0"),"*)"),"ERRO")</f>
        <v>ERRO</v>
      </c>
      <c r="C77" s="31" t="s">
        <v>185</v>
      </c>
      <c r="D77" s="28" t="s">
        <v>131</v>
      </c>
      <c r="E77" s="34" t="str">
        <f>IFERROR((1/(('1'!E22/'1'!D22)*'1'!C22))*16*(1/188.76),"ERRO")</f>
        <v>ERRO</v>
      </c>
      <c r="F77" s="32">
        <f>'Encarregado de Serviço'!$F$183</f>
        <v>0</v>
      </c>
      <c r="G77" s="32" t="str">
        <f>IFERROR(ROUND(E77*F77,4),"ERRO")</f>
        <v>ERRO</v>
      </c>
    </row>
    <row r="78" spans="1:7" x14ac:dyDescent="0.25">
      <c r="A78" s="28" t="s">
        <v>149</v>
      </c>
      <c r="B78" s="31" t="str">
        <f>IFERROR(_xlfn.CONCAT("1 / ",TEXT('1'!C22,"#.##0"),"*"),"ERRO")</f>
        <v>1 / 0*</v>
      </c>
      <c r="C78" s="31" t="s">
        <v>185</v>
      </c>
      <c r="D78" s="28" t="s">
        <v>131</v>
      </c>
      <c r="E78" s="34" t="str">
        <f>IFERROR((1/'1'!C22)*16*(1/188.76),"ERRO")</f>
        <v>ERRO</v>
      </c>
      <c r="F78" s="32">
        <f>'Servente de Limpeza III'!F191</f>
        <v>0</v>
      </c>
      <c r="G78" s="32" t="str">
        <f>IFERROR(ROUND(E78*F78,4),"ERRO")</f>
        <v>ERRO</v>
      </c>
    </row>
    <row r="79" spans="1:7" x14ac:dyDescent="0.25">
      <c r="A79" s="112" t="s">
        <v>128</v>
      </c>
      <c r="B79" s="112"/>
      <c r="C79" s="112"/>
      <c r="D79" s="112"/>
      <c r="E79" s="112"/>
      <c r="F79" s="112"/>
      <c r="G79" s="33">
        <f>IFERROR(SUM(G77:G78),"ERRO")</f>
        <v>0</v>
      </c>
    </row>
    <row r="80" spans="1:7" x14ac:dyDescent="0.25">
      <c r="A80" s="26"/>
      <c r="B80" s="26"/>
      <c r="C80" s="26"/>
      <c r="D80" s="26"/>
      <c r="E80" s="26"/>
      <c r="F80" s="26"/>
      <c r="G80" s="26"/>
    </row>
    <row r="81" spans="1:7" x14ac:dyDescent="0.25">
      <c r="A81" s="107" t="s">
        <v>184</v>
      </c>
      <c r="B81" s="107"/>
      <c r="C81" s="107"/>
      <c r="D81" s="107"/>
      <c r="E81" s="107"/>
      <c r="F81" s="107"/>
      <c r="G81" s="107"/>
    </row>
    <row r="82" spans="1:7" x14ac:dyDescent="0.25">
      <c r="A82" s="107" t="s">
        <v>197</v>
      </c>
      <c r="B82" s="107"/>
      <c r="C82" s="107"/>
      <c r="D82" s="107"/>
      <c r="E82" s="107"/>
      <c r="F82" s="107"/>
      <c r="G82" s="107"/>
    </row>
    <row r="83" spans="1:7" x14ac:dyDescent="0.25">
      <c r="A83" s="107" t="s">
        <v>151</v>
      </c>
      <c r="B83" s="107"/>
      <c r="C83" s="107"/>
      <c r="D83" s="107"/>
      <c r="E83" s="107"/>
      <c r="F83" s="107"/>
      <c r="G83" s="107"/>
    </row>
  </sheetData>
  <sheetProtection algorithmName="SHA-512" hashValue="QgRHTRzUUUFhGbX55gHForgMg/CiMggVqvcTn+OL4Ahxn9naVD7EoTmB76owhhKS+1wykJ+MdW8MMU40hMEGkw==" saltValue="oSNGGWyRZXmBzyhoVhnC8w==" spinCount="100000" sheet="1" objects="1" scenarios="1"/>
  <mergeCells count="60">
    <mergeCell ref="A42:F42"/>
    <mergeCell ref="A37:G37"/>
    <mergeCell ref="A38:D38"/>
    <mergeCell ref="A39:D39"/>
    <mergeCell ref="A40:D40"/>
    <mergeCell ref="A41:D41"/>
    <mergeCell ref="A49:F49"/>
    <mergeCell ref="A56:F56"/>
    <mergeCell ref="A63:F63"/>
    <mergeCell ref="A5:G5"/>
    <mergeCell ref="A3:G3"/>
    <mergeCell ref="A45:D45"/>
    <mergeCell ref="A46:D46"/>
    <mergeCell ref="A47:D47"/>
    <mergeCell ref="A48:D48"/>
    <mergeCell ref="A18:D18"/>
    <mergeCell ref="A17:D17"/>
    <mergeCell ref="A16:D16"/>
    <mergeCell ref="A15:D15"/>
    <mergeCell ref="A19:F19"/>
    <mergeCell ref="A32:D32"/>
    <mergeCell ref="A22:D22"/>
    <mergeCell ref="A79:F79"/>
    <mergeCell ref="A59:D59"/>
    <mergeCell ref="A60:D60"/>
    <mergeCell ref="A61:D61"/>
    <mergeCell ref="A62:D62"/>
    <mergeCell ref="A72:F72"/>
    <mergeCell ref="A58:G58"/>
    <mergeCell ref="A74:G74"/>
    <mergeCell ref="A1:G1"/>
    <mergeCell ref="A44:G44"/>
    <mergeCell ref="A51:G51"/>
    <mergeCell ref="A52:D52"/>
    <mergeCell ref="A53:D53"/>
    <mergeCell ref="A54:D54"/>
    <mergeCell ref="A55:D55"/>
    <mergeCell ref="A30:D30"/>
    <mergeCell ref="A31:D31"/>
    <mergeCell ref="A23:D23"/>
    <mergeCell ref="A24:D24"/>
    <mergeCell ref="A25:D25"/>
    <mergeCell ref="A26:F26"/>
    <mergeCell ref="A33:F33"/>
    <mergeCell ref="A81:G81"/>
    <mergeCell ref="A82:G82"/>
    <mergeCell ref="A83:G83"/>
    <mergeCell ref="A7:G7"/>
    <mergeCell ref="A35:G35"/>
    <mergeCell ref="A14:G14"/>
    <mergeCell ref="A21:G21"/>
    <mergeCell ref="A29:D29"/>
    <mergeCell ref="A28:G28"/>
    <mergeCell ref="A65:G65"/>
    <mergeCell ref="A67:G67"/>
    <mergeCell ref="A11:D11"/>
    <mergeCell ref="A10:D10"/>
    <mergeCell ref="A9:D9"/>
    <mergeCell ref="A8:D8"/>
    <mergeCell ref="A12:F12"/>
  </mergeCells>
  <printOptions horizontalCentered="1"/>
  <pageMargins left="0.23622047244094491" right="0.23622047244094491" top="0.74803149606299213" bottom="0.74803149606299213" header="0.31496062992125984" footer="0.31496062992125984"/>
  <pageSetup paperSize="9" scale="63" fitToHeight="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9899-5A35-4ADE-A5A8-24816BBB12A5}">
  <sheetPr>
    <pageSetUpPr fitToPage="1"/>
  </sheetPr>
  <dimension ref="A1:D14"/>
  <sheetViews>
    <sheetView showGridLines="0" zoomScaleNormal="100" zoomScaleSheetLayoutView="100" workbookViewId="0">
      <selection sqref="A1:D1"/>
    </sheetView>
  </sheetViews>
  <sheetFormatPr defaultRowHeight="11.25" x14ac:dyDescent="0.25"/>
  <cols>
    <col min="1" max="1" width="52.7109375" style="1" customWidth="1"/>
    <col min="2" max="4" width="25.7109375" style="1" customWidth="1"/>
    <col min="5" max="7" width="20.7109375" style="1" customWidth="1"/>
    <col min="8" max="16384" width="9.140625" style="1"/>
  </cols>
  <sheetData>
    <row r="1" spans="1:4" x14ac:dyDescent="0.25">
      <c r="A1" s="108" t="s">
        <v>187</v>
      </c>
      <c r="B1" s="108"/>
      <c r="C1" s="108"/>
      <c r="D1" s="108"/>
    </row>
    <row r="2" spans="1:4" x14ac:dyDescent="0.25">
      <c r="A2" s="23"/>
      <c r="B2" s="35"/>
      <c r="C2" s="35"/>
      <c r="D2" s="35"/>
    </row>
    <row r="3" spans="1:4" ht="21" x14ac:dyDescent="0.25">
      <c r="A3" s="29" t="s">
        <v>130</v>
      </c>
      <c r="B3" s="29" t="s">
        <v>140</v>
      </c>
      <c r="C3" s="29" t="s">
        <v>141</v>
      </c>
      <c r="D3" s="29" t="s">
        <v>142</v>
      </c>
    </row>
    <row r="4" spans="1:4" x14ac:dyDescent="0.25">
      <c r="A4" s="28" t="s">
        <v>203</v>
      </c>
      <c r="B4" s="32">
        <f>'4'!G12</f>
        <v>0</v>
      </c>
      <c r="C4" s="2">
        <f>'1'!B13</f>
        <v>830</v>
      </c>
      <c r="D4" s="32">
        <f t="shared" ref="D4:D13" si="0">B4*C4</f>
        <v>0</v>
      </c>
    </row>
    <row r="5" spans="1:4" x14ac:dyDescent="0.25">
      <c r="A5" s="28" t="s">
        <v>157</v>
      </c>
      <c r="B5" s="32">
        <f>'4'!G19</f>
        <v>0</v>
      </c>
      <c r="C5" s="2">
        <f>'1'!B14</f>
        <v>1382</v>
      </c>
      <c r="D5" s="32">
        <f t="shared" si="0"/>
        <v>0</v>
      </c>
    </row>
    <row r="6" spans="1:4" x14ac:dyDescent="0.25">
      <c r="A6" s="28" t="s">
        <v>204</v>
      </c>
      <c r="B6" s="32">
        <f>'4'!G26</f>
        <v>0</v>
      </c>
      <c r="C6" s="2">
        <f>'1'!B15</f>
        <v>685</v>
      </c>
      <c r="D6" s="32">
        <f t="shared" si="0"/>
        <v>0</v>
      </c>
    </row>
    <row r="7" spans="1:4" x14ac:dyDescent="0.25">
      <c r="A7" s="28" t="s">
        <v>158</v>
      </c>
      <c r="B7" s="32">
        <f>'4'!G33</f>
        <v>0</v>
      </c>
      <c r="C7" s="2">
        <f>'1'!B16</f>
        <v>124</v>
      </c>
      <c r="D7" s="32">
        <f t="shared" si="0"/>
        <v>0</v>
      </c>
    </row>
    <row r="8" spans="1:4" x14ac:dyDescent="0.25">
      <c r="A8" s="28" t="s">
        <v>205</v>
      </c>
      <c r="B8" s="32">
        <f>'4'!G42</f>
        <v>0</v>
      </c>
      <c r="C8" s="2">
        <f>'1'!B17</f>
        <v>590</v>
      </c>
      <c r="D8" s="32">
        <f t="shared" si="0"/>
        <v>0</v>
      </c>
    </row>
    <row r="9" spans="1:4" x14ac:dyDescent="0.25">
      <c r="A9" s="28" t="s">
        <v>206</v>
      </c>
      <c r="B9" s="32">
        <f>'4'!G49</f>
        <v>0</v>
      </c>
      <c r="C9" s="2">
        <f>'1'!B18</f>
        <v>6711</v>
      </c>
      <c r="D9" s="32">
        <f t="shared" si="0"/>
        <v>0</v>
      </c>
    </row>
    <row r="10" spans="1:4" x14ac:dyDescent="0.25">
      <c r="A10" s="28" t="s">
        <v>207</v>
      </c>
      <c r="B10" s="32">
        <f>'4'!G56</f>
        <v>0</v>
      </c>
      <c r="C10" s="2">
        <f>'1'!B19</f>
        <v>33237</v>
      </c>
      <c r="D10" s="32">
        <f t="shared" si="0"/>
        <v>0</v>
      </c>
    </row>
    <row r="11" spans="1:4" x14ac:dyDescent="0.25">
      <c r="A11" s="28" t="s">
        <v>208</v>
      </c>
      <c r="B11" s="32">
        <f>'4'!G63</f>
        <v>0</v>
      </c>
      <c r="C11" s="2">
        <f>'1'!B20</f>
        <v>42199</v>
      </c>
      <c r="D11" s="32">
        <f t="shared" si="0"/>
        <v>0</v>
      </c>
    </row>
    <row r="12" spans="1:4" x14ac:dyDescent="0.25">
      <c r="A12" s="28" t="s">
        <v>212</v>
      </c>
      <c r="B12" s="32">
        <f>'4'!G72</f>
        <v>0</v>
      </c>
      <c r="C12" s="2">
        <f>'1'!B21</f>
        <v>460</v>
      </c>
      <c r="D12" s="32">
        <f>B12*C12</f>
        <v>0</v>
      </c>
    </row>
    <row r="13" spans="1:4" x14ac:dyDescent="0.25">
      <c r="A13" s="28" t="s">
        <v>213</v>
      </c>
      <c r="B13" s="32">
        <f>'4'!G79</f>
        <v>0</v>
      </c>
      <c r="C13" s="2">
        <f>'1'!B22</f>
        <v>460</v>
      </c>
      <c r="D13" s="32">
        <f t="shared" si="0"/>
        <v>0</v>
      </c>
    </row>
    <row r="14" spans="1:4" x14ac:dyDescent="0.25">
      <c r="A14" s="112" t="s">
        <v>128</v>
      </c>
      <c r="B14" s="112"/>
      <c r="C14" s="36">
        <f>SUM(C4:C12)</f>
        <v>86218</v>
      </c>
      <c r="D14" s="33">
        <f>SUM(D4:D13)</f>
        <v>0</v>
      </c>
    </row>
  </sheetData>
  <sheetProtection algorithmName="SHA-512" hashValue="5dSc0a+N+le93SxZGq2j+wq3f6qbbOro54XfC50RgNv3bKq+vtwqrBsyhjrMCYOqL0XaEavWnwUd3OWQXc7kbg==" saltValue="FwzyymPWuoQg1TSGhLuicw==" spinCount="100000" sheet="1" objects="1" scenarios="1"/>
  <mergeCells count="2">
    <mergeCell ref="A1:D1"/>
    <mergeCell ref="A14:B14"/>
  </mergeCells>
  <dataValidations count="1">
    <dataValidation allowBlank="1" showInputMessage="1" showErrorMessage="1" error="Inserir número inteiro entre 0 e 999999999." sqref="A1:XFD1048576" xr:uid="{97ABC597-B940-42DA-B3AD-DF58F08A5C0C}"/>
  </dataValidations>
  <printOptions horizontalCentered="1"/>
  <pageMargins left="0.23622047244094491" right="0.23622047244094491" top="0.74803149606299213" bottom="0.74803149606299213" header="0.31496062992125984" footer="0.31496062992125984"/>
  <pageSetup paperSize="9" scale="76"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Planilhas</vt:lpstr>
      </vt:variant>
      <vt:variant>
        <vt:i4>8</vt:i4>
      </vt:variant>
      <vt:variant>
        <vt:lpstr>Intervalos Nomeados</vt:lpstr>
      </vt:variant>
      <vt:variant>
        <vt:i4>5</vt:i4>
      </vt:variant>
    </vt:vector>
  </HeadingPairs>
  <TitlesOfParts>
    <vt:vector size="13" baseType="lpstr">
      <vt:lpstr>1</vt:lpstr>
      <vt:lpstr>Encarregado de Serviço</vt:lpstr>
      <vt:lpstr>Servente de Limpeza I</vt:lpstr>
      <vt:lpstr>Servente de Limpeza II</vt:lpstr>
      <vt:lpstr>Servente de Limpeza III</vt:lpstr>
      <vt:lpstr>3</vt:lpstr>
      <vt:lpstr>4</vt:lpstr>
      <vt:lpstr>5</vt:lpstr>
      <vt:lpstr>'1'!Area_de_impressao</vt:lpstr>
      <vt:lpstr>'Encarregado de Serviço'!Area_de_impressao</vt:lpstr>
      <vt:lpstr>'Servente de Limpeza I'!Area_de_impressao</vt:lpstr>
      <vt:lpstr>'Servente de Limpeza II'!Area_de_impressao</vt:lpstr>
      <vt:lpstr>'Servente de Limpeza III'!Area_de_impressao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2024-06-05T15:07:03Z</cp:lastPrinted>
  <dcterms:created xsi:type="dcterms:W3CDTF">2013-01-26T14:23:28Z</dcterms:created>
  <dcterms:modified xsi:type="dcterms:W3CDTF">2024-06-18T00:46:54Z</dcterms:modified>
  <cp:category/>
  <cp:contentStatus/>
</cp:coreProperties>
</file>